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VR677P\Mis documentos 2020\Auditoría al Patrimonio 2020\Dictamen Financiero\Versión final dictamen 2020\"/>
    </mc:Choice>
  </mc:AlternateContent>
  <bookViews>
    <workbookView xWindow="-105" yWindow="-105" windowWidth="19410" windowHeight="10410" firstSheet="3" activeTab="6"/>
  </bookViews>
  <sheets>
    <sheet name="Estado de Situación Financiera " sheetId="1" r:id="rId1"/>
    <sheet name="Estado de Actividades " sheetId="2" r:id="rId2"/>
    <sheet name="Edo de Variaciones patrimonio" sheetId="5" r:id="rId3"/>
    <sheet name=" Estado de cambios final " sheetId="7" r:id="rId4"/>
    <sheet name=" flujo de efectivo " sheetId="6" r:id="rId5"/>
    <sheet name="Estado del activo" sheetId="3" r:id="rId6"/>
    <sheet name="Estado Analitico deuda " sheetId="4" r:id="rId7"/>
  </sheets>
  <definedNames>
    <definedName name="_xlnm.Print_Area" localSheetId="3">' Estado de cambios final '!$A$1:$D$79</definedName>
    <definedName name="_xlnm.Print_Area" localSheetId="4">' flujo de efectivo '!$A$1:$C$75</definedName>
    <definedName name="_xlnm.Print_Area" localSheetId="2">'Edo de Variaciones patrimonio'!$A$1:$F$54</definedName>
    <definedName name="_xlnm.Print_Area" localSheetId="6">'Estado Analitico deuda '!$A$1:$F$52</definedName>
    <definedName name="_xlnm.Print_Area" localSheetId="1">'Estado de Actividades '!$A$1:$D$83</definedName>
    <definedName name="_xlnm.Print_Area" localSheetId="0">'Estado de Situación Financiera '!$A$1:$I$65</definedName>
    <definedName name="_xlnm.Print_Area" localSheetId="5">'Estado del activo'!$A$1:$G$38</definedName>
    <definedName name="FMICA">39821.392662037</definedName>
    <definedName name="Ing">"V2010-03-31"</definedName>
    <definedName name="NvsASD">"V2012-02-29"</definedName>
    <definedName name="NvsAutoDrillOk">"VY"</definedName>
    <definedName name="NvsElapsedTime">0.00122685184760485</definedName>
    <definedName name="NvsEndTime">40996.5171759259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"VSATMX"</definedName>
    <definedName name="NvsPanelEffdt">"V1901-01-01"</definedName>
    <definedName name="NvsPanelSetid">"VSATMX"</definedName>
    <definedName name="NvsReqBU">"VSATMX"</definedName>
    <definedName name="NvsReqBUOnly">"VY"</definedName>
    <definedName name="NvsTransLed">"VN"</definedName>
    <definedName name="NvsTreeASD">"V2012-02-29"</definedName>
    <definedName name="NvsValTbl.ACCOUNT">"GL_ACCOUNT_TBL"</definedName>
    <definedName name="t">"V2008-11-30"</definedName>
    <definedName name="uno">40764.4694444444</definedName>
    <definedName name="Z_128180EF_B6A6_4DAB_8921_901EF35F5F70_.wvu.PrintArea" localSheetId="3" hidden="1">' Estado de cambios final '!$A$1:$D$74</definedName>
    <definedName name="Z_128180EF_B6A6_4DAB_8921_901EF35F5F70_.wvu.PrintArea" localSheetId="4" hidden="1">' flujo de efectivo '!$A$1:$C$75</definedName>
    <definedName name="Z_128180EF_B6A6_4DAB_8921_901EF35F5F70_.wvu.PrintArea" localSheetId="1" hidden="1">'Estado de Actividades '!$A$1:$D$83</definedName>
    <definedName name="Z_128180EF_B6A6_4DAB_8921_901EF35F5F70_.wvu.PrintArea" localSheetId="0" hidden="1">'Estado de Situación Financiera '!$A$1:$I$65</definedName>
    <definedName name="Z_128180EF_B6A6_4DAB_8921_901EF35F5F70_.wvu.Rows" localSheetId="2" hidden="1">'Edo de Variaciones patrimonio'!$49:$49,'Edo de Variaciones patrimonio'!$51:$53</definedName>
  </definedNames>
  <calcPr calcId="191029"/>
  <customWorkbookViews>
    <customWorkbookView name="Reyes, Guadalupe Anaid - Vista personalizada" guid="{128180EF-B6A6-4DAB-8921-901EF35F5F70}" mergeInterval="0" personalView="1" maximized="1" xWindow="-11" yWindow="-11" windowWidth="1942" windowHeight="104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7" l="1"/>
  <c r="C66" i="7"/>
  <c r="C62" i="7"/>
  <c r="C61" i="7"/>
  <c r="C60" i="7"/>
  <c r="C55" i="7"/>
  <c r="C48" i="7"/>
  <c r="C47" i="7"/>
  <c r="C46" i="7"/>
  <c r="C45" i="7"/>
  <c r="C44" i="7"/>
  <c r="C43" i="7"/>
  <c r="C40" i="7"/>
  <c r="C39" i="7"/>
  <c r="C38" i="7"/>
  <c r="C37" i="7"/>
  <c r="C36" i="7"/>
  <c r="C35" i="7"/>
  <c r="C34" i="7"/>
  <c r="D27" i="7"/>
  <c r="D26" i="7"/>
  <c r="D25" i="7"/>
  <c r="D24" i="7"/>
  <c r="D23" i="7"/>
  <c r="C22" i="7"/>
  <c r="D21" i="7"/>
  <c r="D20" i="7"/>
  <c r="D19" i="7"/>
  <c r="D15" i="7"/>
  <c r="D13" i="7"/>
  <c r="D12" i="7"/>
  <c r="F30" i="5"/>
  <c r="F28" i="5"/>
  <c r="F27" i="5"/>
  <c r="F26" i="5"/>
  <c r="F25" i="5"/>
  <c r="F23" i="5"/>
  <c r="E19" i="5"/>
  <c r="D19" i="5"/>
  <c r="C19" i="5"/>
  <c r="B19" i="5"/>
  <c r="F17" i="5"/>
  <c r="F16" i="5"/>
  <c r="F15" i="5"/>
  <c r="F14" i="5"/>
  <c r="F13" i="5"/>
  <c r="F12" i="5"/>
  <c r="E12" i="5"/>
  <c r="D12" i="5"/>
  <c r="B12" i="5"/>
  <c r="C12" i="5"/>
  <c r="F8" i="5"/>
  <c r="F7" i="5"/>
  <c r="E7" i="5"/>
  <c r="D7" i="5"/>
  <c r="C7" i="5"/>
  <c r="B7" i="5"/>
  <c r="F39" i="5"/>
  <c r="F38" i="5"/>
  <c r="F37" i="5"/>
  <c r="F35" i="5"/>
  <c r="E37" i="5"/>
  <c r="D37" i="5"/>
  <c r="C37" i="5"/>
  <c r="B37" i="5"/>
  <c r="F34" i="5"/>
  <c r="F33" i="5"/>
  <c r="F32" i="5"/>
  <c r="F31" i="5"/>
  <c r="E30" i="5"/>
  <c r="D30" i="5"/>
  <c r="C30" i="5"/>
  <c r="B30" i="5"/>
  <c r="E25" i="5"/>
  <c r="D25" i="5"/>
  <c r="C25" i="5"/>
  <c r="B25" i="5"/>
  <c r="C9" i="2"/>
  <c r="D72" i="2"/>
  <c r="D63" i="7"/>
  <c r="D59" i="7"/>
  <c r="C56" i="7"/>
  <c r="C53" i="7" s="1"/>
  <c r="D54" i="7"/>
  <c r="D33" i="7"/>
  <c r="C16" i="7"/>
  <c r="C14" i="7"/>
  <c r="C11" i="7"/>
  <c r="C10" i="7"/>
  <c r="C61" i="6"/>
  <c r="C20" i="6"/>
  <c r="C8" i="6"/>
  <c r="D37" i="6"/>
  <c r="D36" i="6"/>
  <c r="K10" i="6"/>
  <c r="M10" i="6" s="1"/>
  <c r="B59" i="6"/>
  <c r="B54" i="6"/>
  <c r="B34" i="6"/>
  <c r="B27" i="6"/>
  <c r="B22" i="6"/>
  <c r="B21" i="6"/>
  <c r="B26" i="5"/>
  <c r="B42" i="6" s="1"/>
  <c r="B46" i="6" s="1"/>
  <c r="F39" i="4"/>
  <c r="F41" i="4" s="1"/>
  <c r="E39" i="4"/>
  <c r="E41" i="4" s="1"/>
  <c r="C23" i="3"/>
  <c r="C22" i="3"/>
  <c r="C21" i="3"/>
  <c r="C19" i="3"/>
  <c r="C14" i="3"/>
  <c r="C11" i="3"/>
  <c r="C10" i="3"/>
  <c r="E19" i="3"/>
  <c r="C37" i="6" l="1"/>
  <c r="C63" i="6" s="1"/>
  <c r="C66" i="6" s="1"/>
  <c r="C36" i="2"/>
  <c r="B23" i="6" s="1"/>
  <c r="C70" i="2"/>
  <c r="D69" i="2"/>
  <c r="D49" i="2"/>
  <c r="D38" i="2"/>
  <c r="D33" i="2"/>
  <c r="D23" i="2"/>
  <c r="D19" i="2"/>
  <c r="I39" i="1"/>
  <c r="I34" i="1"/>
  <c r="I28" i="1"/>
  <c r="I18" i="1"/>
  <c r="I30" i="1" s="1"/>
  <c r="D30" i="1"/>
  <c r="D52" i="1" s="1"/>
  <c r="D17" i="1"/>
  <c r="B28" i="5"/>
  <c r="D30" i="2" l="1"/>
  <c r="D74" i="2" s="1"/>
  <c r="I50" i="1"/>
  <c r="I52" i="1"/>
  <c r="D58" i="7"/>
  <c r="D53" i="7"/>
  <c r="C51" i="7"/>
  <c r="D32" i="7"/>
  <c r="D18" i="7"/>
  <c r="D8" i="7" s="1"/>
  <c r="C18" i="7"/>
  <c r="C9" i="7"/>
  <c r="B65" i="6"/>
  <c r="B61" i="6"/>
  <c r="J53" i="6"/>
  <c r="D53" i="6"/>
  <c r="D58" i="6" s="1"/>
  <c r="B48" i="6"/>
  <c r="B44" i="6"/>
  <c r="B40" i="6"/>
  <c r="D39" i="6"/>
  <c r="B36" i="6" s="1"/>
  <c r="H27" i="6"/>
  <c r="F15" i="6"/>
  <c r="B18" i="6" s="1"/>
  <c r="B8" i="6" s="1"/>
  <c r="F21" i="5"/>
  <c r="F20" i="5"/>
  <c r="F19" i="5"/>
  <c r="C23" i="5"/>
  <c r="C41" i="5" s="1"/>
  <c r="B10" i="5"/>
  <c r="F10" i="5" s="1"/>
  <c r="F9" i="5"/>
  <c r="B8" i="5"/>
  <c r="B23" i="5" s="1"/>
  <c r="F27" i="3"/>
  <c r="G27" i="3" s="1"/>
  <c r="F26" i="3"/>
  <c r="G26" i="3" s="1"/>
  <c r="F25" i="3"/>
  <c r="G25" i="3" s="1"/>
  <c r="F24" i="3"/>
  <c r="G24" i="3" s="1"/>
  <c r="F20" i="3"/>
  <c r="G20" i="3" s="1"/>
  <c r="F15" i="3"/>
  <c r="G15" i="3" s="1"/>
  <c r="F13" i="3"/>
  <c r="G13" i="3" s="1"/>
  <c r="F12" i="3"/>
  <c r="G12" i="3" s="1"/>
  <c r="C69" i="2"/>
  <c r="C61" i="2"/>
  <c r="C54" i="2"/>
  <c r="E35" i="2"/>
  <c r="C23" i="2"/>
  <c r="E36" i="2"/>
  <c r="C19" i="2"/>
  <c r="H46" i="1"/>
  <c r="H39" i="1"/>
  <c r="H34" i="1"/>
  <c r="H28" i="1"/>
  <c r="H18" i="1"/>
  <c r="C17" i="1"/>
  <c r="D51" i="7" l="1"/>
  <c r="C8" i="7"/>
  <c r="H30" i="1"/>
  <c r="C33" i="2"/>
  <c r="F16" i="3"/>
  <c r="G16" i="3" s="1"/>
  <c r="F22" i="3"/>
  <c r="G22" i="3" s="1"/>
  <c r="F19" i="3"/>
  <c r="G19" i="3" s="1"/>
  <c r="B41" i="5"/>
  <c r="E9" i="3"/>
  <c r="D18" i="3"/>
  <c r="F23" i="3"/>
  <c r="G23" i="3" s="1"/>
  <c r="F21" i="3"/>
  <c r="G21" i="3" s="1"/>
  <c r="E18" i="3"/>
  <c r="F11" i="3"/>
  <c r="G11" i="3" s="1"/>
  <c r="F14" i="3"/>
  <c r="G14" i="3" s="1"/>
  <c r="C30" i="2"/>
  <c r="C30" i="1"/>
  <c r="C52" i="1" s="1"/>
  <c r="B20" i="6"/>
  <c r="B37" i="6" s="1"/>
  <c r="B63" i="6" s="1"/>
  <c r="B66" i="6" s="1"/>
  <c r="D41" i="5"/>
  <c r="C9" i="3"/>
  <c r="F10" i="3"/>
  <c r="G10" i="3" s="1"/>
  <c r="D9" i="3"/>
  <c r="C18" i="3"/>
  <c r="C49" i="2"/>
  <c r="C38" i="2"/>
  <c r="E40" i="2"/>
  <c r="E38" i="2"/>
  <c r="H50" i="1"/>
  <c r="F41" i="5" l="1"/>
  <c r="C28" i="3"/>
  <c r="E28" i="3"/>
  <c r="H52" i="1"/>
  <c r="D28" i="3"/>
  <c r="C72" i="2"/>
  <c r="C74" i="2" s="1"/>
  <c r="F18" i="3"/>
  <c r="G18" i="3" s="1"/>
  <c r="F9" i="3"/>
  <c r="F28" i="3" l="1"/>
  <c r="G9" i="3"/>
  <c r="G28" i="3" s="1"/>
</calcChain>
</file>

<file path=xl/sharedStrings.xml><?xml version="1.0" encoding="utf-8"?>
<sst xmlns="http://schemas.openxmlformats.org/spreadsheetml/2006/main" count="397" uniqueCount="262">
  <si>
    <t>Servicio de Administración Tributaria</t>
  </si>
  <si>
    <t>Estado de Situación Financiera</t>
  </si>
  <si>
    <t>Al 31 de diciembre de 2020 y 2019</t>
  </si>
  <si>
    <t>ACTIVO</t>
  </si>
  <si>
    <t>PASIVO</t>
  </si>
  <si>
    <t>Activo Circulante</t>
  </si>
  <si>
    <t>Pasivo Circulante</t>
  </si>
  <si>
    <t>Derechos a Recibir Bienes o Servicios</t>
  </si>
  <si>
    <t>Porción a Corto Plazo de la Deuda Pública a Largo Plazo</t>
  </si>
  <si>
    <t>Inventarios</t>
  </si>
  <si>
    <t>Títulos y Valores a Corto Plazo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</si>
  <si>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</si>
  <si>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</si>
  <si>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</si>
  <si>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</si>
  <si>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</si>
  <si>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Total de Activos Circulantes</t>
  </si>
  <si>
    <t>Total de Pasivos Circulantes</t>
  </si>
  <si>
    <t>Activo No Circulante (Nota 5)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</si>
  <si>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</si>
  <si>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</si>
  <si>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</si>
  <si>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</si>
  <si>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</si>
  <si>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</si>
  <si>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</si>
  <si>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</si>
  <si>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</si>
  <si>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</si>
  <si>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</si>
  <si>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</si>
  <si>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</si>
  <si>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</si>
  <si>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</si>
  <si>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</si>
  <si>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</si>
  <si>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</si>
  <si>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</si>
  <si>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</si>
  <si>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</si>
  <si>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</si>
  <si>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</si>
  <si>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</si>
  <si>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</si>
  <si>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</si>
  <si>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</si>
  <si>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</si>
  <si>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</si>
  <si>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</si>
  <si>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</si>
  <si>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</si>
  <si>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</si>
  <si>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Total Hacienda Pública / Patrimonio</t>
  </si>
  <si>
    <t>Total del Activo</t>
  </si>
  <si>
    <t>Total del Pasivo y Hacienda Pública / Patrimonio</t>
  </si>
  <si>
    <t>Estado de Actividades</t>
  </si>
  <si>
    <t>INGRESOS Y OTROS BENEFICIOS</t>
  </si>
  <si>
    <t>Impuestos</t>
  </si>
  <si>
    <t>Cuotas y Aportaciones de Seguridad Social</t>
  </si>
  <si>
    <t>Contribuciones de Mejoras</t>
  </si>
  <si>
    <t>Derechos</t>
  </si>
  <si>
    <t xml:space="preserve">Productos </t>
  </si>
  <si>
    <t xml:space="preserve">Aprovechamientos </t>
  </si>
  <si>
    <t>Ingresos por Venta de Bienes y Prestación de Servicios</t>
  </si>
  <si>
    <t>Transferencias, Asignaciones, Subsidios y Subvenciones, y Pensiones y Jubilaciones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</si>
  <si>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</si>
  <si>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</si>
  <si>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</si>
  <si>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</si>
  <si>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</si>
  <si>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</si>
  <si>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Capítulo</t>
  </si>
  <si>
    <t>Ejercido</t>
  </si>
  <si>
    <t>GASTOS Y OTRAS PÉRDIDAS</t>
  </si>
  <si>
    <t>Almacenes Año en Curso</t>
  </si>
  <si>
    <t>Gastos de Funcionamiento</t>
  </si>
  <si>
    <t>Consumo Almacenes Años Anteriores</t>
  </si>
  <si>
    <t>Servicios Personales</t>
  </si>
  <si>
    <t>Mercancía en Tránsito</t>
  </si>
  <si>
    <t>Materiales y Suministros</t>
  </si>
  <si>
    <t>Servicios Generales</t>
  </si>
  <si>
    <t>Total 2000</t>
  </si>
  <si>
    <t>Transferencias, Asignaciones, Subsidios y Otras Ayudas</t>
  </si>
  <si>
    <t>Transferencias Internas y Asignaciones al Sector Público</t>
  </si>
  <si>
    <t>Transferencias al Resto del Sector Público</t>
  </si>
  <si>
    <t>Deudores Diversos Año en Curso</t>
  </si>
  <si>
    <t>Subsidios y Subvenciones</t>
  </si>
  <si>
    <t>Comprobación Años Anteriores</t>
  </si>
  <si>
    <t>Ayudas Sociales</t>
  </si>
  <si>
    <t>Pensiones y Jubilaciones</t>
  </si>
  <si>
    <t>Total 3000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</si>
  <si>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</si>
  <si>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</si>
  <si>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</si>
  <si>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</si>
  <si>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</si>
  <si>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</si>
  <si>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</si>
  <si>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</si>
  <si>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</si>
  <si>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</si>
  <si>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</si>
  <si>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</si>
  <si>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</si>
  <si>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</si>
  <si>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</si>
  <si>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</si>
  <si>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</si>
  <si>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</si>
  <si>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</si>
  <si>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</si>
  <si>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</si>
  <si>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</si>
  <si>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Estado Analítico del Activo</t>
  </si>
  <si>
    <t>Concepto</t>
  </si>
  <si>
    <t>Saldo Inicial
 1</t>
  </si>
  <si>
    <t>Cargos del 
Periodo 2</t>
  </si>
  <si>
    <t>Abonos del
 Periodo 3</t>
  </si>
  <si>
    <t>Saldo Final 
4(1+2-3)</t>
  </si>
  <si>
    <t>Variación del Periodo 
(4-1)</t>
  </si>
  <si>
    <t>Efectivo y Equivalentes</t>
  </si>
  <si>
    <t>Derechos a Recibir Efectivo o Equivalentes</t>
  </si>
  <si>
    <t>Almacenes</t>
  </si>
  <si>
    <t>Otros Activos Circulantes</t>
  </si>
  <si>
    <t>Activo No Circulante</t>
  </si>
  <si>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</si>
  <si>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</si>
  <si>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</si>
  <si>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</si>
  <si>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</si>
  <si>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</si>
  <si>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</si>
  <si>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</si>
  <si>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</si>
  <si>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</si>
  <si>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</si>
  <si>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</si>
  <si>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</si>
  <si>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</si>
  <si>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</si>
  <si>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</si>
  <si>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Otros Pasivos</t>
  </si>
  <si>
    <t>Estado de Variación en la Hacienda Pública</t>
  </si>
  <si>
    <t>Hacienda Pública / Patrimonio Generado de Ejercicios Anteriores</t>
  </si>
  <si>
    <t>Hacienda Pública / Patrimonio Generado del Ejercicio</t>
  </si>
  <si>
    <t>Total</t>
  </si>
  <si>
    <t>Hacienda Pública / Patrimonio Contribuido Neto de 2019</t>
  </si>
  <si>
    <t xml:space="preserve">     Aportaciones</t>
  </si>
  <si>
    <t xml:space="preserve">     Donaciones de Capital</t>
  </si>
  <si>
    <t xml:space="preserve">     Actualización de la Hacienda Pública/Patrimonio</t>
  </si>
  <si>
    <t>Hacienda Pública / Patrimonio Generado Neto de 2019</t>
  </si>
  <si>
    <t xml:space="preserve">     Resultados del Ejercicio (Ahorro / Desahorro)</t>
  </si>
  <si>
    <t xml:space="preserve">     Resultados de Ejercicios Anteriores</t>
  </si>
  <si>
    <t xml:space="preserve">     Revalúos</t>
  </si>
  <si>
    <t xml:space="preserve">     Reservas</t>
  </si>
  <si>
    <t xml:space="preserve">     Rectificaciones de Resultados de Ejercicios Anteriores</t>
  </si>
  <si>
    <t>Exceso o Insuficiencia en la Actualización de la Hacienda Pública / Patrimonio Neto de 2019</t>
  </si>
  <si>
    <t xml:space="preserve">     Resultado por Posición Monetaria</t>
  </si>
  <si>
    <t xml:space="preserve">     Resultado por Tenencia de Activos no Monetarios</t>
  </si>
  <si>
    <t>Hacienda Pública/Patrimonio Neto Final de 2019</t>
  </si>
  <si>
    <t>Cambios en la Hacienda Pública / Patrimonio Contribuido Neto de 2020</t>
  </si>
  <si>
    <t>Variaciones en la Hacienda Pública / Patrimonio Generado Neto de 2020</t>
  </si>
  <si>
    <t>Hacienda Pública/Patrimonio Neto Final de 2020</t>
  </si>
  <si>
    <t>Estado de Flujos de Efectivo</t>
  </si>
  <si>
    <t>Flujos de Efectivo de las Actividades de Operación</t>
  </si>
  <si>
    <t xml:space="preserve">     Origen</t>
  </si>
  <si>
    <t>cap 1000 DEL EDO DE RESULTADOS QUE ES IGUAL AL EJERCIDO REDONDEADO</t>
  </si>
  <si>
    <t xml:space="preserve">         Impuestos</t>
  </si>
  <si>
    <t>cap 2000 DEL EDO DE RESULTADOS</t>
  </si>
  <si>
    <t xml:space="preserve">        Cuotas y Aportaciones de Seguridad Social</t>
  </si>
  <si>
    <t>cap 3000 EDO DE RESULTADOS  MENOS SALDO DEUDOR DEL AÑO ANTERIOR REDONDEADO</t>
  </si>
  <si>
    <t xml:space="preserve">        Contribuciones de mejoras</t>
  </si>
  <si>
    <t>cap 4000 DEL EDO DE RESULTADOS QUE ES IGUAL AL EJERCIDO REDONDEADO</t>
  </si>
  <si>
    <t>CAP 3000 E.R.</t>
  </si>
  <si>
    <t>SALDO AÑO ANTERIOR DEUDORES</t>
  </si>
  <si>
    <t>igual</t>
  </si>
  <si>
    <t xml:space="preserve">        Derechos</t>
  </si>
  <si>
    <t>DEUDORES DIVERSOS DEL SALDO DE BALANZA</t>
  </si>
  <si>
    <t xml:space="preserve">        Productos </t>
  </si>
  <si>
    <t>ALMACEN AÑO ACTUAL DE BALANZA</t>
  </si>
  <si>
    <t xml:space="preserve">        Aprovechamientos </t>
  </si>
  <si>
    <t>ADEFA 2020</t>
  </si>
  <si>
    <t xml:space="preserve">        Ingresos por Venta de Bienes y Prestación de Servicios</t>
  </si>
  <si>
    <t xml:space="preserve">        Participaciones, Aportaciones, Convenios, Incentivos Derivados de la Colaboración Fiscal </t>
  </si>
  <si>
    <t xml:space="preserve">        y Fondos Distintos de Aportaciones</t>
  </si>
  <si>
    <t xml:space="preserve">        Transferencias, Asignaciones, Subsidios, y Pensiones y Jubilaciones</t>
  </si>
  <si>
    <t>ADEFA 2018</t>
  </si>
  <si>
    <t>Estado de resultados del ejercicio 2020</t>
  </si>
  <si>
    <t xml:space="preserve">        Otros Origenes de Operación</t>
  </si>
  <si>
    <t xml:space="preserve">     Aplicación</t>
  </si>
  <si>
    <t xml:space="preserve">        Servicios Personales</t>
  </si>
  <si>
    <t xml:space="preserve"> ejercicio 2020</t>
  </si>
  <si>
    <t xml:space="preserve">        Materiales y Suministros</t>
  </si>
  <si>
    <t xml:space="preserve">        Servicios Generales</t>
  </si>
  <si>
    <t xml:space="preserve">        Transferencias internas y Asignaciones al Sector Público</t>
  </si>
  <si>
    <t xml:space="preserve">        Transferencias al resto del Sector Público</t>
  </si>
  <si>
    <t xml:space="preserve">        Subsidios y Subvenciones</t>
  </si>
  <si>
    <t>44104 partida</t>
  </si>
  <si>
    <t>44106 partida</t>
  </si>
  <si>
    <t>total</t>
  </si>
  <si>
    <t xml:space="preserve">        Ayudas Sociales</t>
  </si>
  <si>
    <t>edo del ejer partidas 44104 y 44106</t>
  </si>
  <si>
    <t xml:space="preserve">        Pensiones y Jubilaciones</t>
  </si>
  <si>
    <t xml:space="preserve">        Transferencias a Fideicomisos, Mandatos y Contratos Análogos</t>
  </si>
  <si>
    <t>edo del ejer partida 46101</t>
  </si>
  <si>
    <t xml:space="preserve">        Transferencias a la Seguridad Social</t>
  </si>
  <si>
    <t xml:space="preserve">        Donativos</t>
  </si>
  <si>
    <t xml:space="preserve">        Transferencias al Exterior</t>
  </si>
  <si>
    <t xml:space="preserve">        Participaciones</t>
  </si>
  <si>
    <t xml:space="preserve">        Aportaciones</t>
  </si>
  <si>
    <t>edo del ejer partida 49201</t>
  </si>
  <si>
    <t xml:space="preserve">        Convenios</t>
  </si>
  <si>
    <t xml:space="preserve">        Otras Aplicaciones en Operación</t>
  </si>
  <si>
    <t>adefa 2020</t>
  </si>
  <si>
    <t>Flujos Netos de Efectivo por Actividad de Operación</t>
  </si>
  <si>
    <t>resultado del ejercicio 2020</t>
  </si>
  <si>
    <t>Flujos de Efectivo de las Actividades de Inversión</t>
  </si>
  <si>
    <t xml:space="preserve">        Bienes Inmuebles, Infraestructura y Construcciones en Proceso</t>
  </si>
  <si>
    <t xml:space="preserve">        Bienes Muebles</t>
  </si>
  <si>
    <t xml:space="preserve">        Otros Origenes de Inversión</t>
  </si>
  <si>
    <t xml:space="preserve">        Otras Aplicaciones de Inversión</t>
  </si>
  <si>
    <t>Flujos Netos de Efectivo por Actividad de Inversión</t>
  </si>
  <si>
    <t>Flujo de Efectivo de las Actividades de Financiamiento</t>
  </si>
  <si>
    <t>cap 1000 EL EJERCIDO</t>
  </si>
  <si>
    <t xml:space="preserve">        Endeudamiento Neto</t>
  </si>
  <si>
    <t xml:space="preserve">        Interno</t>
  </si>
  <si>
    <t>cap 3000 EDO DE RESULTADOS  MENOS SALDO DEUDOR DEL AÑO ANTERIOR</t>
  </si>
  <si>
    <t xml:space="preserve">        Externo</t>
  </si>
  <si>
    <t>cap 4000 EJERCIDO</t>
  </si>
  <si>
    <t xml:space="preserve">        Otros Origenes de Financiamiento</t>
  </si>
  <si>
    <t xml:space="preserve">        Servicios de la Deuda</t>
  </si>
  <si>
    <t>ADEFA 2019</t>
  </si>
  <si>
    <t xml:space="preserve">        Otros Aplicaciones de Financiamiento</t>
  </si>
  <si>
    <t>Flujos Netos de Efectivo por Actividades de Financiamiento</t>
  </si>
  <si>
    <t>Incremento / Disminución Neta en el Efectivo y Equivalentes al Efectivo</t>
  </si>
  <si>
    <t>Efectivo y Equivalentes al Efectivo al Inicio del Ejercicio</t>
  </si>
  <si>
    <t>Efectivo y Equivalentes al Efectivo al Final del Ejercicio</t>
  </si>
  <si>
    <t>Estado de Cambios en la Situación Financiera</t>
  </si>
  <si>
    <t>Cuentas por Pagar a Corto Plazo</t>
  </si>
  <si>
    <t>Documentos por Pagar a Corto Plazo</t>
  </si>
  <si>
    <t>laura echeveste sanchez</t>
  </si>
  <si>
    <t>Participaciones, Aportaciones, Convenios, Incentivos Derivados de la Colaboración Fiscal, Fondos Distintos de 
Aportaciones</t>
  </si>
  <si>
    <r>
      <t xml:space="preserve">Efectivo y Equivalentes </t>
    </r>
    <r>
      <rPr>
        <b/>
        <sz val="9"/>
        <rFont val="Calibri"/>
        <family val="2"/>
        <scheme val="minor"/>
      </rPr>
      <t>(Nota 1)</t>
    </r>
  </si>
  <si>
    <r>
      <t xml:space="preserve">Cuentas por Pagar a Corto Plazo </t>
    </r>
    <r>
      <rPr>
        <b/>
        <sz val="9"/>
        <rFont val="Calibri"/>
        <family val="2"/>
        <scheme val="minor"/>
      </rPr>
      <t>(Nota 6)</t>
    </r>
  </si>
  <si>
    <r>
      <t xml:space="preserve">Derechos a Recibir Efectivo o Equivalentes </t>
    </r>
    <r>
      <rPr>
        <b/>
        <sz val="9"/>
        <rFont val="Calibri"/>
        <family val="2"/>
        <scheme val="minor"/>
      </rPr>
      <t>(Nota 2)</t>
    </r>
  </si>
  <si>
    <r>
      <t xml:space="preserve">Almacenes </t>
    </r>
    <r>
      <rPr>
        <b/>
        <sz val="9"/>
        <rFont val="Calibri"/>
        <family val="2"/>
        <scheme val="minor"/>
      </rPr>
      <t>(Nota 3)</t>
    </r>
  </si>
  <si>
    <r>
      <t xml:space="preserve">Otros Activos Circulantes </t>
    </r>
    <r>
      <rPr>
        <b/>
        <sz val="9"/>
        <rFont val="Calibri"/>
        <family val="2"/>
        <scheme val="minor"/>
      </rPr>
      <t>(Nota 4)</t>
    </r>
  </si>
  <si>
    <t>Documentos por pagar a corto plazo</t>
  </si>
  <si>
    <t>Del 1 de enero al 31 de diciembre de 2020</t>
  </si>
  <si>
    <t>(Cifras en Pesos)</t>
  </si>
  <si>
    <t>Participaciones, Aportaciones, Convenios, Incentivos Derivados de la Colaboración Fiscal, Fondos Distintos de Aportaciones, Transferencias, Asignaciones, Subsidios y Subvenciones, y Pensiones y Jubilaciones (Nota 7)</t>
  </si>
  <si>
    <t>Otros Ingresos y Beneficios (Nota 7)</t>
  </si>
  <si>
    <t>Ingresos de Gestión</t>
  </si>
  <si>
    <t>Total de Gastos y Otras Pérdidas (Nota 8)</t>
  </si>
  <si>
    <t>Subtotal de Deuda Pública Corto Plazo</t>
  </si>
  <si>
    <t>Subtotal de Deuda Pública a Largo Plazo</t>
  </si>
  <si>
    <t>Total de Deuda Pública y Otros Pasivos</t>
  </si>
  <si>
    <t>Del 1 de Enero al 31 de Diciembre de 2020</t>
  </si>
  <si>
    <t>Cambios en el Exceso o Insuficiencia en la Actualización de la Hacienda Pública / Patrimonio Neto de 2020</t>
  </si>
  <si>
    <t>Origen</t>
  </si>
  <si>
    <t>Aplicación</t>
  </si>
  <si>
    <t>Bajo protesta de decir verdad declaramos que los Estados Financieros y sus notas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</si>
</sst>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[$$-80A]#,##0;\-[$$-80A]#,##0"/>
    <numFmt numFmtId="167" formatCode="dd/mm/yy;@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0"/>
      <name val="Arial Unicode MS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 Light"/>
      <family val="1"/>
      <scheme val="maj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44">
    <xf numFmtId="0" fontId="0" fillId="0" borderId="0" xfId="0"/>
    <xf numFmtId="0" fontId="11" fillId="2" borderId="12" xfId="2" applyFont="1" applyFill="1" applyBorder="1" applyAlignment="1">
      <alignment horizontal="center" vertical="center" wrapText="1"/>
    </xf>
    <xf numFmtId="164" fontId="11" fillId="2" borderId="11" xfId="3" applyFont="1" applyFill="1" applyBorder="1" applyAlignment="1">
      <alignment horizontal="center" vertical="center" wrapText="1"/>
    </xf>
    <xf numFmtId="164" fontId="11" fillId="2" borderId="12" xfId="3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justify" wrapText="1"/>
    </xf>
    <xf numFmtId="0" fontId="11" fillId="2" borderId="15" xfId="2" applyFont="1" applyFill="1" applyBorder="1" applyAlignment="1">
      <alignment horizontal="center" vertical="center" wrapText="1"/>
    </xf>
    <xf numFmtId="0" fontId="19" fillId="4" borderId="10" xfId="2" applyFont="1" applyFill="1" applyBorder="1" applyAlignment="1">
      <alignment horizontal="center" vertical="center" wrapText="1"/>
    </xf>
    <xf numFmtId="0" fontId="19" fillId="3" borderId="12" xfId="2" applyFont="1" applyFill="1" applyBorder="1" applyAlignment="1">
      <alignment horizontal="center" vertical="center" wrapText="1"/>
    </xf>
    <xf numFmtId="0" fontId="19" fillId="3" borderId="11" xfId="2" applyFont="1" applyFill="1" applyBorder="1" applyAlignment="1">
      <alignment horizontal="center" vertical="center" wrapText="1"/>
    </xf>
    <xf numFmtId="0" fontId="19" fillId="4" borderId="10" xfId="2" applyFont="1" applyFill="1" applyBorder="1" applyAlignment="1">
      <alignment horizontal="center"/>
    </xf>
    <xf numFmtId="167" fontId="19" fillId="4" borderId="11" xfId="2" applyNumberFormat="1" applyFont="1" applyFill="1" applyBorder="1" applyAlignment="1">
      <alignment horizontal="center"/>
    </xf>
    <xf numFmtId="167" fontId="19" fillId="4" borderId="15" xfId="2" applyNumberFormat="1" applyFont="1" applyFill="1" applyBorder="1" applyAlignment="1">
      <alignment horizontal="center"/>
    </xf>
    <xf numFmtId="0" fontId="7" fillId="3" borderId="4" xfId="2" applyFont="1" applyFill="1" applyBorder="1"/>
    <xf numFmtId="0" fontId="7" fillId="3" borderId="0" xfId="2" applyFont="1" applyFill="1" applyBorder="1"/>
    <xf numFmtId="0" fontId="11" fillId="3" borderId="5" xfId="2" applyFont="1" applyFill="1" applyBorder="1" applyAlignment="1">
      <alignment horizontal="center"/>
    </xf>
    <xf numFmtId="0" fontId="7" fillId="3" borderId="0" xfId="2" applyFont="1" applyFill="1"/>
    <xf numFmtId="0" fontId="11" fillId="3" borderId="4" xfId="2" applyFont="1" applyFill="1" applyBorder="1"/>
    <xf numFmtId="0" fontId="11" fillId="3" borderId="0" xfId="2" applyFont="1" applyFill="1" applyBorder="1"/>
    <xf numFmtId="17" fontId="12" fillId="3" borderId="0" xfId="2" applyNumberFormat="1" applyFont="1" applyFill="1" applyBorder="1" applyAlignment="1">
      <alignment horizontal="center"/>
    </xf>
    <xf numFmtId="17" fontId="12" fillId="3" borderId="5" xfId="2" applyNumberFormat="1" applyFont="1" applyFill="1" applyBorder="1" applyAlignment="1">
      <alignment horizontal="center"/>
    </xf>
    <xf numFmtId="0" fontId="11" fillId="3" borderId="0" xfId="2" applyFont="1" applyFill="1"/>
    <xf numFmtId="164" fontId="7" fillId="3" borderId="0" xfId="3" applyFont="1" applyFill="1" applyBorder="1"/>
    <xf numFmtId="164" fontId="7" fillId="3" borderId="5" xfId="3" applyFont="1" applyFill="1" applyBorder="1"/>
    <xf numFmtId="164" fontId="11" fillId="3" borderId="0" xfId="3" applyFont="1" applyFill="1" applyBorder="1"/>
    <xf numFmtId="164" fontId="11" fillId="3" borderId="5" xfId="3" applyFont="1" applyFill="1" applyBorder="1"/>
    <xf numFmtId="165" fontId="7" fillId="3" borderId="0" xfId="4" applyNumberFormat="1" applyFont="1" applyFill="1" applyBorder="1"/>
    <xf numFmtId="165" fontId="7" fillId="3" borderId="0" xfId="3" applyNumberFormat="1" applyFont="1" applyFill="1" applyBorder="1"/>
    <xf numFmtId="165" fontId="7" fillId="3" borderId="5" xfId="4" applyNumberFormat="1" applyFont="1" applyFill="1" applyBorder="1"/>
    <xf numFmtId="165" fontId="7" fillId="3" borderId="7" xfId="4" applyNumberFormat="1" applyFont="1" applyFill="1" applyBorder="1"/>
    <xf numFmtId="165" fontId="7" fillId="3" borderId="7" xfId="3" applyNumberFormat="1" applyFont="1" applyFill="1" applyBorder="1"/>
    <xf numFmtId="165" fontId="7" fillId="3" borderId="8" xfId="4" applyNumberFormat="1" applyFont="1" applyFill="1" applyBorder="1"/>
    <xf numFmtId="43" fontId="7" fillId="3" borderId="0" xfId="4" applyFont="1" applyFill="1" applyBorder="1"/>
    <xf numFmtId="165" fontId="7" fillId="3" borderId="5" xfId="3" applyNumberFormat="1" applyFont="1" applyFill="1" applyBorder="1"/>
    <xf numFmtId="165" fontId="11" fillId="3" borderId="0" xfId="4" applyNumberFormat="1" applyFont="1" applyFill="1" applyBorder="1"/>
    <xf numFmtId="43" fontId="11" fillId="3" borderId="0" xfId="4" applyFont="1" applyFill="1" applyBorder="1"/>
    <xf numFmtId="165" fontId="11" fillId="3" borderId="0" xfId="3" applyNumberFormat="1" applyFont="1" applyFill="1" applyBorder="1"/>
    <xf numFmtId="43" fontId="11" fillId="3" borderId="5" xfId="4" applyFont="1" applyFill="1" applyBorder="1"/>
    <xf numFmtId="43" fontId="7" fillId="3" borderId="5" xfId="4" applyFont="1" applyFill="1" applyBorder="1"/>
    <xf numFmtId="43" fontId="7" fillId="3" borderId="7" xfId="4" applyFont="1" applyFill="1" applyBorder="1"/>
    <xf numFmtId="0" fontId="13" fillId="3" borderId="0" xfId="2" applyFont="1" applyFill="1" applyBorder="1"/>
    <xf numFmtId="165" fontId="7" fillId="3" borderId="8" xfId="3" applyNumberFormat="1" applyFont="1" applyFill="1" applyBorder="1"/>
    <xf numFmtId="165" fontId="11" fillId="3" borderId="5" xfId="4" applyNumberFormat="1" applyFont="1" applyFill="1" applyBorder="1"/>
    <xf numFmtId="165" fontId="7" fillId="3" borderId="0" xfId="2" applyNumberFormat="1" applyFont="1" applyFill="1" applyBorder="1"/>
    <xf numFmtId="166" fontId="11" fillId="3" borderId="9" xfId="4" applyNumberFormat="1" applyFont="1" applyFill="1" applyBorder="1"/>
    <xf numFmtId="0" fontId="7" fillId="3" borderId="6" xfId="2" applyFont="1" applyFill="1" applyBorder="1"/>
    <xf numFmtId="0" fontId="7" fillId="3" borderId="7" xfId="2" applyFont="1" applyFill="1" applyBorder="1"/>
    <xf numFmtId="164" fontId="7" fillId="3" borderId="7" xfId="3" applyFont="1" applyFill="1" applyBorder="1"/>
    <xf numFmtId="164" fontId="7" fillId="3" borderId="0" xfId="3" applyFont="1" applyFill="1"/>
    <xf numFmtId="166" fontId="7" fillId="3" borderId="0" xfId="2" applyNumberFormat="1" applyFont="1" applyFill="1"/>
    <xf numFmtId="0" fontId="3" fillId="3" borderId="1" xfId="2" applyFont="1" applyFill="1" applyBorder="1"/>
    <xf numFmtId="0" fontId="3" fillId="3" borderId="2" xfId="2" applyFont="1" applyFill="1" applyBorder="1"/>
    <xf numFmtId="165" fontId="3" fillId="3" borderId="2" xfId="2" applyNumberFormat="1" applyFont="1" applyFill="1" applyBorder="1"/>
    <xf numFmtId="165" fontId="3" fillId="3" borderId="3" xfId="2" applyNumberFormat="1" applyFont="1" applyFill="1" applyBorder="1"/>
    <xf numFmtId="0" fontId="21" fillId="3" borderId="0" xfId="2" applyFont="1" applyFill="1"/>
    <xf numFmtId="0" fontId="22" fillId="3" borderId="0" xfId="2" applyFont="1" applyFill="1"/>
    <xf numFmtId="43" fontId="21" fillId="3" borderId="0" xfId="1" applyFont="1" applyFill="1"/>
    <xf numFmtId="0" fontId="2" fillId="3" borderId="4" xfId="2" applyFont="1" applyFill="1" applyBorder="1"/>
    <xf numFmtId="0" fontId="2" fillId="3" borderId="0" xfId="2" applyFont="1" applyFill="1" applyBorder="1"/>
    <xf numFmtId="17" fontId="4" fillId="3" borderId="0" xfId="2" applyNumberFormat="1" applyFont="1" applyFill="1" applyBorder="1" applyAlignment="1">
      <alignment horizontal="center"/>
    </xf>
    <xf numFmtId="17" fontId="4" fillId="3" borderId="5" xfId="2" applyNumberFormat="1" applyFont="1" applyFill="1" applyBorder="1" applyAlignment="1">
      <alignment horizontal="center"/>
    </xf>
    <xf numFmtId="0" fontId="3" fillId="3" borderId="4" xfId="2" applyFont="1" applyFill="1" applyBorder="1"/>
    <xf numFmtId="0" fontId="3" fillId="3" borderId="0" xfId="2" applyFont="1" applyFill="1" applyBorder="1"/>
    <xf numFmtId="165" fontId="3" fillId="3" borderId="0" xfId="3" applyNumberFormat="1" applyFont="1" applyFill="1" applyBorder="1"/>
    <xf numFmtId="165" fontId="3" fillId="3" borderId="5" xfId="3" applyNumberFormat="1" applyFont="1" applyFill="1" applyBorder="1"/>
    <xf numFmtId="165" fontId="2" fillId="3" borderId="0" xfId="3" applyNumberFormat="1" applyFont="1" applyFill="1" applyBorder="1"/>
    <xf numFmtId="165" fontId="2" fillId="3" borderId="5" xfId="3" applyNumberFormat="1" applyFont="1" applyFill="1" applyBorder="1"/>
    <xf numFmtId="165" fontId="3" fillId="3" borderId="0" xfId="1" applyNumberFormat="1" applyFont="1" applyFill="1" applyBorder="1"/>
    <xf numFmtId="165" fontId="3" fillId="3" borderId="5" xfId="1" applyNumberFormat="1" applyFont="1" applyFill="1" applyBorder="1"/>
    <xf numFmtId="0" fontId="3" fillId="3" borderId="0" xfId="2" applyFont="1" applyFill="1" applyBorder="1" applyAlignment="1">
      <alignment vertical="justify"/>
    </xf>
    <xf numFmtId="165" fontId="3" fillId="3" borderId="0" xfId="1" applyNumberFormat="1" applyFont="1" applyFill="1" applyBorder="1" applyAlignment="1">
      <alignment vertical="center"/>
    </xf>
    <xf numFmtId="165" fontId="3" fillId="3" borderId="5" xfId="1" applyNumberFormat="1" applyFont="1" applyFill="1" applyBorder="1" applyAlignment="1">
      <alignment vertical="center"/>
    </xf>
    <xf numFmtId="165" fontId="2" fillId="3" borderId="0" xfId="1" applyNumberFormat="1" applyFont="1" applyFill="1" applyBorder="1"/>
    <xf numFmtId="165" fontId="2" fillId="3" borderId="5" xfId="1" applyNumberFormat="1" applyFont="1" applyFill="1" applyBorder="1"/>
    <xf numFmtId="0" fontId="8" fillId="3" borderId="0" xfId="2" applyFont="1" applyFill="1" applyAlignment="1">
      <alignment wrapText="1"/>
    </xf>
    <xf numFmtId="165" fontId="8" fillId="3" borderId="0" xfId="1" applyNumberFormat="1" applyFont="1" applyFill="1" applyAlignment="1">
      <alignment wrapText="1"/>
    </xf>
    <xf numFmtId="43" fontId="21" fillId="3" borderId="0" xfId="2" applyNumberFormat="1" applyFont="1" applyFill="1"/>
    <xf numFmtId="165" fontId="21" fillId="3" borderId="0" xfId="2" applyNumberFormat="1" applyFont="1" applyFill="1"/>
    <xf numFmtId="165" fontId="21" fillId="3" borderId="0" xfId="4" applyNumberFormat="1" applyFont="1" applyFill="1"/>
    <xf numFmtId="0" fontId="21" fillId="3" borderId="0" xfId="2" applyFont="1" applyFill="1" applyBorder="1"/>
    <xf numFmtId="0" fontId="22" fillId="3" borderId="0" xfId="2" applyFont="1" applyFill="1" applyBorder="1"/>
    <xf numFmtId="43" fontId="21" fillId="3" borderId="0" xfId="1" applyFont="1" applyFill="1" applyBorder="1"/>
    <xf numFmtId="0" fontId="1" fillId="3" borderId="4" xfId="2" applyFill="1" applyBorder="1"/>
    <xf numFmtId="0" fontId="1" fillId="3" borderId="0" xfId="2" applyFill="1" applyBorder="1"/>
    <xf numFmtId="0" fontId="1" fillId="3" borderId="6" xfId="2" applyFill="1" applyBorder="1"/>
    <xf numFmtId="0" fontId="1" fillId="3" borderId="7" xfId="2" applyFill="1" applyBorder="1"/>
    <xf numFmtId="43" fontId="3" fillId="3" borderId="7" xfId="1" applyFont="1" applyFill="1" applyBorder="1"/>
    <xf numFmtId="165" fontId="3" fillId="3" borderId="8" xfId="3" applyNumberFormat="1" applyFont="1" applyFill="1" applyBorder="1"/>
    <xf numFmtId="0" fontId="1" fillId="3" borderId="0" xfId="2" applyFill="1"/>
    <xf numFmtId="165" fontId="1" fillId="3" borderId="0" xfId="2" applyNumberFormat="1" applyFill="1"/>
    <xf numFmtId="0" fontId="16" fillId="3" borderId="10" xfId="2" applyFont="1" applyFill="1" applyBorder="1"/>
    <xf numFmtId="165" fontId="16" fillId="3" borderId="12" xfId="3" applyNumberFormat="1" applyFont="1" applyFill="1" applyBorder="1"/>
    <xf numFmtId="165" fontId="16" fillId="3" borderId="11" xfId="3" applyNumberFormat="1" applyFont="1" applyFill="1" applyBorder="1"/>
    <xf numFmtId="43" fontId="21" fillId="3" borderId="0" xfId="4" applyFont="1" applyFill="1"/>
    <xf numFmtId="0" fontId="16" fillId="3" borderId="0" xfId="2" applyFont="1" applyFill="1"/>
    <xf numFmtId="0" fontId="19" fillId="3" borderId="10" xfId="2" applyFont="1" applyFill="1" applyBorder="1" applyAlignment="1">
      <alignment wrapText="1"/>
    </xf>
    <xf numFmtId="165" fontId="19" fillId="3" borderId="12" xfId="1" applyNumberFormat="1" applyFont="1" applyFill="1" applyBorder="1"/>
    <xf numFmtId="165" fontId="16" fillId="3" borderId="11" xfId="1" applyNumberFormat="1" applyFont="1" applyFill="1" applyBorder="1"/>
    <xf numFmtId="165" fontId="16" fillId="3" borderId="12" xfId="1" applyNumberFormat="1" applyFont="1" applyFill="1" applyBorder="1"/>
    <xf numFmtId="0" fontId="16" fillId="3" borderId="10" xfId="2" applyFont="1" applyFill="1" applyBorder="1" applyAlignment="1">
      <alignment wrapText="1"/>
    </xf>
    <xf numFmtId="165" fontId="19" fillId="3" borderId="11" xfId="1" applyNumberFormat="1" applyFont="1" applyFill="1" applyBorder="1"/>
    <xf numFmtId="43" fontId="16" fillId="3" borderId="0" xfId="2" applyNumberFormat="1" applyFont="1" applyFill="1"/>
    <xf numFmtId="0" fontId="19" fillId="3" borderId="10" xfId="2" applyFont="1" applyFill="1" applyBorder="1"/>
    <xf numFmtId="0" fontId="23" fillId="3" borderId="0" xfId="2" applyFont="1" applyFill="1"/>
    <xf numFmtId="0" fontId="23" fillId="3" borderId="0" xfId="0" applyFont="1" applyFill="1"/>
    <xf numFmtId="0" fontId="15" fillId="3" borderId="0" xfId="0" applyFont="1" applyFill="1"/>
    <xf numFmtId="0" fontId="7" fillId="3" borderId="1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11" fillId="3" borderId="4" xfId="0" applyFont="1" applyFill="1" applyBorder="1"/>
    <xf numFmtId="0" fontId="11" fillId="3" borderId="0" xfId="0" applyFont="1" applyFill="1" applyBorder="1"/>
    <xf numFmtId="0" fontId="11" fillId="3" borderId="0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7" fillId="3" borderId="4" xfId="0" applyFont="1" applyFill="1" applyBorder="1"/>
    <xf numFmtId="0" fontId="7" fillId="3" borderId="0" xfId="0" applyFont="1" applyFill="1" applyBorder="1"/>
    <xf numFmtId="165" fontId="11" fillId="3" borderId="7" xfId="0" applyNumberFormat="1" applyFont="1" applyFill="1" applyBorder="1" applyAlignment="1">
      <alignment horizontal="center"/>
    </xf>
    <xf numFmtId="165" fontId="11" fillId="3" borderId="8" xfId="0" applyNumberFormat="1" applyFont="1" applyFill="1" applyBorder="1" applyAlignment="1">
      <alignment horizontal="center"/>
    </xf>
    <xf numFmtId="165" fontId="11" fillId="3" borderId="7" xfId="0" applyNumberFormat="1" applyFont="1" applyFill="1" applyBorder="1"/>
    <xf numFmtId="165" fontId="11" fillId="3" borderId="8" xfId="0" applyNumberFormat="1" applyFont="1" applyFill="1" applyBorder="1"/>
    <xf numFmtId="165" fontId="7" fillId="3" borderId="0" xfId="1" applyNumberFormat="1" applyFont="1" applyFill="1" applyBorder="1"/>
    <xf numFmtId="165" fontId="7" fillId="3" borderId="5" xfId="0" applyNumberFormat="1" applyFont="1" applyFill="1" applyBorder="1"/>
    <xf numFmtId="165" fontId="7" fillId="3" borderId="0" xfId="0" applyNumberFormat="1" applyFont="1" applyFill="1" applyBorder="1"/>
    <xf numFmtId="165" fontId="7" fillId="3" borderId="5" xfId="1" applyNumberFormat="1" applyFont="1" applyFill="1" applyBorder="1"/>
    <xf numFmtId="165" fontId="7" fillId="3" borderId="0" xfId="0" applyNumberFormat="1" applyFont="1" applyFill="1"/>
    <xf numFmtId="165" fontId="7" fillId="3" borderId="3" xfId="0" applyNumberFormat="1" applyFont="1" applyFill="1" applyBorder="1"/>
    <xf numFmtId="165" fontId="7" fillId="3" borderId="0" xfId="1" applyNumberFormat="1" applyFont="1" applyFill="1"/>
    <xf numFmtId="0" fontId="14" fillId="3" borderId="6" xfId="0" applyFont="1" applyFill="1" applyBorder="1"/>
    <xf numFmtId="0" fontId="7" fillId="3" borderId="7" xfId="0" applyFont="1" applyFill="1" applyBorder="1"/>
    <xf numFmtId="165" fontId="7" fillId="3" borderId="7" xfId="0" applyNumberFormat="1" applyFont="1" applyFill="1" applyBorder="1"/>
    <xf numFmtId="165" fontId="7" fillId="3" borderId="8" xfId="0" applyNumberFormat="1" applyFont="1" applyFill="1" applyBorder="1"/>
    <xf numFmtId="0" fontId="7" fillId="3" borderId="0" xfId="0" applyFont="1" applyFill="1"/>
    <xf numFmtId="0" fontId="14" fillId="3" borderId="0" xfId="0" applyFont="1" applyFill="1" applyBorder="1"/>
    <xf numFmtId="43" fontId="7" fillId="3" borderId="0" xfId="0" applyNumberFormat="1" applyFont="1" applyFill="1"/>
    <xf numFmtId="43" fontId="7" fillId="3" borderId="0" xfId="1" applyFont="1" applyFill="1"/>
    <xf numFmtId="0" fontId="16" fillId="3" borderId="4" xfId="2" applyFont="1" applyFill="1" applyBorder="1"/>
    <xf numFmtId="165" fontId="16" fillId="3" borderId="0" xfId="2" applyNumberFormat="1" applyFont="1" applyFill="1" applyBorder="1"/>
    <xf numFmtId="165" fontId="16" fillId="3" borderId="3" xfId="2" applyNumberFormat="1" applyFont="1" applyFill="1" applyBorder="1"/>
    <xf numFmtId="43" fontId="21" fillId="3" borderId="0" xfId="4" applyFont="1" applyFill="1" applyBorder="1"/>
    <xf numFmtId="0" fontId="16" fillId="3" borderId="0" xfId="2" applyFont="1" applyFill="1" applyBorder="1"/>
    <xf numFmtId="0" fontId="19" fillId="3" borderId="4" xfId="2" applyFont="1" applyFill="1" applyBorder="1"/>
    <xf numFmtId="165" fontId="16" fillId="3" borderId="5" xfId="2" applyNumberFormat="1" applyFont="1" applyFill="1" applyBorder="1"/>
    <xf numFmtId="0" fontId="20" fillId="3" borderId="0" xfId="2" applyFont="1" applyFill="1" applyBorder="1"/>
    <xf numFmtId="165" fontId="19" fillId="3" borderId="7" xfId="1" applyNumberFormat="1" applyFont="1" applyFill="1" applyBorder="1"/>
    <xf numFmtId="165" fontId="19" fillId="3" borderId="8" xfId="1" applyNumberFormat="1" applyFont="1" applyFill="1" applyBorder="1"/>
    <xf numFmtId="0" fontId="21" fillId="3" borderId="0" xfId="2" applyFont="1" applyFill="1" applyAlignment="1">
      <alignment horizontal="left"/>
    </xf>
    <xf numFmtId="165" fontId="16" fillId="3" borderId="0" xfId="1" applyNumberFormat="1" applyFont="1" applyFill="1" applyBorder="1"/>
    <xf numFmtId="165" fontId="16" fillId="3" borderId="3" xfId="1" applyNumberFormat="1" applyFont="1" applyFill="1" applyBorder="1"/>
    <xf numFmtId="43" fontId="21" fillId="3" borderId="0" xfId="4" applyFont="1" applyFill="1" applyBorder="1" applyAlignment="1">
      <alignment horizontal="left"/>
    </xf>
    <xf numFmtId="43" fontId="21" fillId="3" borderId="0" xfId="2" applyNumberFormat="1" applyFont="1" applyFill="1" applyBorder="1"/>
    <xf numFmtId="165" fontId="16" fillId="3" borderId="5" xfId="1" applyNumberFormat="1" applyFont="1" applyFill="1" applyBorder="1"/>
    <xf numFmtId="43" fontId="21" fillId="3" borderId="0" xfId="1" applyNumberFormat="1" applyFont="1" applyFill="1" applyBorder="1"/>
    <xf numFmtId="0" fontId="10" fillId="3" borderId="0" xfId="2" applyFont="1" applyFill="1" applyBorder="1"/>
    <xf numFmtId="0" fontId="21" fillId="3" borderId="0" xfId="2" applyFont="1" applyFill="1" applyBorder="1" applyAlignment="1">
      <alignment horizontal="right"/>
    </xf>
    <xf numFmtId="43" fontId="20" fillId="3" borderId="0" xfId="2" applyNumberFormat="1" applyFont="1" applyFill="1" applyBorder="1"/>
    <xf numFmtId="165" fontId="20" fillId="3" borderId="0" xfId="2" applyNumberFormat="1" applyFont="1" applyFill="1" applyBorder="1"/>
    <xf numFmtId="165" fontId="16" fillId="3" borderId="0" xfId="1" applyNumberFormat="1" applyFont="1" applyFill="1"/>
    <xf numFmtId="43" fontId="20" fillId="3" borderId="0" xfId="4" applyFont="1" applyFill="1" applyBorder="1"/>
    <xf numFmtId="43" fontId="20" fillId="3" borderId="0" xfId="4" applyFont="1" applyFill="1" applyBorder="1" applyAlignment="1">
      <alignment horizontal="center"/>
    </xf>
    <xf numFmtId="43" fontId="21" fillId="3" borderId="0" xfId="1" applyFont="1" applyFill="1" applyBorder="1" applyAlignment="1">
      <alignment horizontal="right"/>
    </xf>
    <xf numFmtId="43" fontId="20" fillId="3" borderId="0" xfId="4" applyFont="1" applyFill="1" applyBorder="1" applyAlignment="1">
      <alignment horizontal="right"/>
    </xf>
    <xf numFmtId="43" fontId="20" fillId="3" borderId="0" xfId="1" applyFont="1" applyFill="1" applyBorder="1"/>
    <xf numFmtId="0" fontId="20" fillId="3" borderId="0" xfId="2" applyFont="1" applyFill="1" applyBorder="1" applyAlignment="1">
      <alignment horizontal="center"/>
    </xf>
    <xf numFmtId="165" fontId="21" fillId="3" borderId="0" xfId="2" applyNumberFormat="1" applyFont="1" applyFill="1" applyBorder="1"/>
    <xf numFmtId="165" fontId="16" fillId="3" borderId="7" xfId="1" applyNumberFormat="1" applyFont="1" applyFill="1" applyBorder="1"/>
    <xf numFmtId="165" fontId="16" fillId="3" borderId="8" xfId="1" applyNumberFormat="1" applyFont="1" applyFill="1" applyBorder="1"/>
    <xf numFmtId="165" fontId="19" fillId="3" borderId="0" xfId="1" applyNumberFormat="1" applyFont="1" applyFill="1" applyBorder="1"/>
    <xf numFmtId="165" fontId="19" fillId="3" borderId="3" xfId="1" applyNumberFormat="1" applyFont="1" applyFill="1" applyBorder="1"/>
    <xf numFmtId="0" fontId="20" fillId="3" borderId="0" xfId="4" applyNumberFormat="1" applyFont="1" applyFill="1" applyBorder="1" applyAlignment="1">
      <alignment horizontal="center"/>
    </xf>
    <xf numFmtId="165" fontId="16" fillId="3" borderId="15" xfId="1" applyNumberFormat="1" applyFont="1" applyFill="1" applyBorder="1"/>
    <xf numFmtId="0" fontId="19" fillId="3" borderId="6" xfId="2" applyFont="1" applyFill="1" applyBorder="1"/>
    <xf numFmtId="165" fontId="19" fillId="3" borderId="15" xfId="1" applyNumberFormat="1" applyFont="1" applyFill="1" applyBorder="1"/>
    <xf numFmtId="165" fontId="16" fillId="3" borderId="0" xfId="2" applyNumberFormat="1" applyFont="1" applyFill="1"/>
    <xf numFmtId="43" fontId="21" fillId="3" borderId="0" xfId="1" applyFont="1" applyFill="1" applyBorder="1" applyAlignment="1">
      <alignment horizontal="center"/>
    </xf>
    <xf numFmtId="0" fontId="7" fillId="3" borderId="13" xfId="2" applyFont="1" applyFill="1" applyBorder="1"/>
    <xf numFmtId="164" fontId="7" fillId="3" borderId="13" xfId="3" applyFont="1" applyFill="1" applyBorder="1"/>
    <xf numFmtId="0" fontId="17" fillId="3" borderId="13" xfId="2" applyFont="1" applyFill="1" applyBorder="1" applyAlignment="1">
      <alignment horizontal="center"/>
    </xf>
    <xf numFmtId="164" fontId="12" fillId="3" borderId="0" xfId="3" applyFont="1" applyFill="1" applyBorder="1" applyAlignment="1">
      <alignment horizontal="center"/>
    </xf>
    <xf numFmtId="164" fontId="11" fillId="3" borderId="13" xfId="3" applyFont="1" applyFill="1" applyBorder="1"/>
    <xf numFmtId="0" fontId="11" fillId="3" borderId="13" xfId="2" applyFont="1" applyFill="1" applyBorder="1"/>
    <xf numFmtId="165" fontId="18" fillId="3" borderId="13" xfId="3" applyNumberFormat="1" applyFont="1" applyFill="1" applyBorder="1"/>
    <xf numFmtId="165" fontId="11" fillId="3" borderId="4" xfId="1" applyNumberFormat="1" applyFont="1" applyFill="1" applyBorder="1"/>
    <xf numFmtId="165" fontId="11" fillId="3" borderId="13" xfId="1" applyNumberFormat="1" applyFont="1" applyFill="1" applyBorder="1"/>
    <xf numFmtId="165" fontId="11" fillId="3" borderId="0" xfId="1" applyNumberFormat="1" applyFont="1" applyFill="1" applyBorder="1"/>
    <xf numFmtId="165" fontId="7" fillId="3" borderId="4" xfId="1" applyNumberFormat="1" applyFont="1" applyFill="1" applyBorder="1"/>
    <xf numFmtId="165" fontId="7" fillId="3" borderId="13" xfId="1" applyNumberFormat="1" applyFont="1" applyFill="1" applyBorder="1"/>
    <xf numFmtId="43" fontId="7" fillId="3" borderId="0" xfId="2" applyNumberFormat="1" applyFont="1" applyFill="1"/>
    <xf numFmtId="0" fontId="13" fillId="3" borderId="7" xfId="2" applyFont="1" applyFill="1" applyBorder="1"/>
    <xf numFmtId="164" fontId="7" fillId="3" borderId="6" xfId="3" applyFont="1" applyFill="1" applyBorder="1"/>
    <xf numFmtId="164" fontId="7" fillId="3" borderId="14" xfId="3" applyFont="1" applyFill="1" applyBorder="1"/>
    <xf numFmtId="0" fontId="14" fillId="3" borderId="7" xfId="2" applyFont="1" applyFill="1" applyBorder="1"/>
    <xf numFmtId="0" fontId="7" fillId="3" borderId="14" xfId="2" applyFont="1" applyFill="1" applyBorder="1"/>
    <xf numFmtId="0" fontId="7" fillId="3" borderId="5" xfId="2" applyFont="1" applyFill="1" applyBorder="1"/>
    <xf numFmtId="0" fontId="12" fillId="3" borderId="13" xfId="2" applyFont="1" applyFill="1" applyBorder="1" applyAlignment="1">
      <alignment horizontal="center"/>
    </xf>
    <xf numFmtId="0" fontId="12" fillId="3" borderId="0" xfId="2" applyFont="1" applyFill="1" applyBorder="1" applyAlignment="1">
      <alignment horizontal="center"/>
    </xf>
    <xf numFmtId="0" fontId="11" fillId="3" borderId="5" xfId="2" applyFont="1" applyFill="1" applyBorder="1"/>
    <xf numFmtId="0" fontId="14" fillId="3" borderId="4" xfId="2" applyFont="1" applyFill="1" applyBorder="1"/>
    <xf numFmtId="165" fontId="7" fillId="3" borderId="13" xfId="3" applyNumberFormat="1" applyFont="1" applyFill="1" applyBorder="1"/>
    <xf numFmtId="165" fontId="11" fillId="3" borderId="13" xfId="2" applyNumberFormat="1" applyFont="1" applyFill="1" applyBorder="1"/>
    <xf numFmtId="165" fontId="11" fillId="3" borderId="5" xfId="2" applyNumberFormat="1" applyFont="1" applyFill="1" applyBorder="1"/>
    <xf numFmtId="0" fontId="7" fillId="3" borderId="8" xfId="2" applyFont="1" applyFill="1" applyBorder="1"/>
    <xf numFmtId="0" fontId="19" fillId="3" borderId="12" xfId="2" applyFont="1" applyFill="1" applyBorder="1" applyAlignment="1">
      <alignment wrapText="1"/>
    </xf>
    <xf numFmtId="165" fontId="11" fillId="3" borderId="5" xfId="1" applyNumberFormat="1" applyFont="1" applyFill="1" applyBorder="1"/>
    <xf numFmtId="0" fontId="11" fillId="2" borderId="1" xfId="2" applyFont="1" applyFill="1" applyBorder="1" applyAlignment="1">
      <alignment horizontal="center"/>
    </xf>
    <xf numFmtId="0" fontId="11" fillId="2" borderId="2" xfId="2" applyFont="1" applyFill="1" applyBorder="1" applyAlignment="1">
      <alignment horizontal="center"/>
    </xf>
    <xf numFmtId="0" fontId="11" fillId="2" borderId="3" xfId="2" applyFont="1" applyFill="1" applyBorder="1" applyAlignment="1">
      <alignment horizontal="center"/>
    </xf>
    <xf numFmtId="0" fontId="11" fillId="2" borderId="4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5" xfId="2" applyFont="1" applyFill="1" applyBorder="1" applyAlignment="1">
      <alignment horizontal="center"/>
    </xf>
    <xf numFmtId="0" fontId="11" fillId="2" borderId="6" xfId="2" applyFont="1" applyFill="1" applyBorder="1" applyAlignment="1">
      <alignment horizontal="center"/>
    </xf>
    <xf numFmtId="0" fontId="11" fillId="2" borderId="7" xfId="2" applyFont="1" applyFill="1" applyBorder="1" applyAlignment="1">
      <alignment horizontal="center"/>
    </xf>
    <xf numFmtId="0" fontId="11" fillId="2" borderId="8" xfId="2" applyFont="1" applyFill="1" applyBorder="1" applyAlignment="1">
      <alignment horizontal="center"/>
    </xf>
    <xf numFmtId="0" fontId="9" fillId="3" borderId="0" xfId="2" applyFont="1" applyFill="1" applyAlignment="1">
      <alignment horizontal="left" wrapText="1"/>
    </xf>
    <xf numFmtId="0" fontId="2" fillId="2" borderId="4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6" xfId="2" applyFont="1" applyFill="1" applyBorder="1" applyAlignment="1">
      <alignment horizontal="center"/>
    </xf>
    <xf numFmtId="0" fontId="2" fillId="2" borderId="7" xfId="2" applyFont="1" applyFill="1" applyBorder="1" applyAlignment="1">
      <alignment horizontal="center"/>
    </xf>
    <xf numFmtId="0" fontId="2" fillId="2" borderId="8" xfId="2" applyFont="1" applyFill="1" applyBorder="1" applyAlignment="1">
      <alignment horizontal="center"/>
    </xf>
    <xf numFmtId="0" fontId="19" fillId="2" borderId="1" xfId="2" applyFont="1" applyFill="1" applyBorder="1" applyAlignment="1">
      <alignment horizontal="center"/>
    </xf>
    <xf numFmtId="0" fontId="19" fillId="2" borderId="2" xfId="2" applyFont="1" applyFill="1" applyBorder="1" applyAlignment="1">
      <alignment horizontal="center"/>
    </xf>
    <xf numFmtId="0" fontId="19" fillId="2" borderId="3" xfId="2" applyFont="1" applyFill="1" applyBorder="1" applyAlignment="1">
      <alignment horizontal="center"/>
    </xf>
    <xf numFmtId="0" fontId="19" fillId="2" borderId="4" xfId="2" applyFont="1" applyFill="1" applyBorder="1" applyAlignment="1">
      <alignment horizontal="center"/>
    </xf>
    <xf numFmtId="0" fontId="19" fillId="2" borderId="0" xfId="2" applyFont="1" applyFill="1" applyBorder="1" applyAlignment="1">
      <alignment horizontal="center"/>
    </xf>
    <xf numFmtId="0" fontId="19" fillId="2" borderId="5" xfId="2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20" fillId="3" borderId="0" xfId="2" applyFont="1" applyFill="1" applyBorder="1" applyAlignment="1">
      <alignment horizontal="center"/>
    </xf>
    <xf numFmtId="0" fontId="19" fillId="2" borderId="6" xfId="2" applyFont="1" applyFill="1" applyBorder="1" applyAlignment="1">
      <alignment horizontal="center"/>
    </xf>
    <xf numFmtId="0" fontId="19" fillId="2" borderId="7" xfId="2" applyFont="1" applyFill="1" applyBorder="1" applyAlignment="1">
      <alignment horizontal="center"/>
    </xf>
    <xf numFmtId="0" fontId="19" fillId="2" borderId="8" xfId="2" applyFont="1" applyFill="1" applyBorder="1" applyAlignment="1">
      <alignment horizontal="center"/>
    </xf>
    <xf numFmtId="0" fontId="21" fillId="3" borderId="0" xfId="2" applyFont="1" applyFill="1" applyBorder="1" applyAlignment="1">
      <alignment horizontal="center"/>
    </xf>
    <xf numFmtId="43" fontId="20" fillId="3" borderId="0" xfId="4" applyFont="1" applyFill="1" applyBorder="1" applyAlignment="1">
      <alignment horizontal="center"/>
    </xf>
    <xf numFmtId="0" fontId="11" fillId="2" borderId="10" xfId="2" applyFont="1" applyFill="1" applyBorder="1" applyAlignment="1">
      <alignment horizontal="center" vertical="center"/>
    </xf>
    <xf numFmtId="0" fontId="11" fillId="2" borderId="11" xfId="2" applyFont="1" applyFill="1" applyBorder="1" applyAlignment="1">
      <alignment horizontal="center" vertical="center"/>
    </xf>
  </cellXfs>
  <cellStyles count="5">
    <cellStyle name="Millares" xfId="1" builtinId="3"/>
    <cellStyle name="Millares 2 2" xfId="4"/>
    <cellStyle name="Millares 4" xfId="3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54</xdr:row>
      <xdr:rowOff>9525</xdr:rowOff>
    </xdr:from>
    <xdr:to>
      <xdr:col>6</xdr:col>
      <xdr:colOff>1023503</xdr:colOff>
      <xdr:row>55</xdr:row>
      <xdr:rowOff>22514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 txBox="1"/>
      </xdr:nvSpPr>
      <xdr:spPr>
        <a:xfrm>
          <a:off x="5200649" y="8105775"/>
          <a:ext cx="1642629" cy="165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900"/>
        </a:p>
      </xdr:txBody>
    </xdr:sp>
    <xdr:clientData/>
  </xdr:twoCellAnchor>
  <xdr:twoCellAnchor>
    <xdr:from>
      <xdr:col>3</xdr:col>
      <xdr:colOff>123824</xdr:colOff>
      <xdr:row>58</xdr:row>
      <xdr:rowOff>866</xdr:rowOff>
    </xdr:from>
    <xdr:to>
      <xdr:col>6</xdr:col>
      <xdr:colOff>1447800</xdr:colOff>
      <xdr:row>60</xdr:row>
      <xdr:rowOff>96982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SpPr txBox="1"/>
      </xdr:nvSpPr>
      <xdr:spPr>
        <a:xfrm>
          <a:off x="4752974" y="8706716"/>
          <a:ext cx="2514601" cy="400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900"/>
        </a:p>
      </xdr:txBody>
    </xdr:sp>
    <xdr:clientData/>
  </xdr:twoCellAnchor>
  <xdr:twoCellAnchor>
    <xdr:from>
      <xdr:col>1</xdr:col>
      <xdr:colOff>0</xdr:colOff>
      <xdr:row>57</xdr:row>
      <xdr:rowOff>77065</xdr:rowOff>
    </xdr:from>
    <xdr:to>
      <xdr:col>1</xdr:col>
      <xdr:colOff>2343150</xdr:colOff>
      <xdr:row>61</xdr:row>
      <xdr:rowOff>28574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SpPr txBox="1"/>
      </xdr:nvSpPr>
      <xdr:spPr>
        <a:xfrm>
          <a:off x="95250" y="8630515"/>
          <a:ext cx="2343150" cy="56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900" baseline="0"/>
        </a:p>
      </xdr:txBody>
    </xdr:sp>
    <xdr:clientData/>
  </xdr:twoCellAnchor>
  <xdr:twoCellAnchor>
    <xdr:from>
      <xdr:col>7</xdr:col>
      <xdr:colOff>247649</xdr:colOff>
      <xdr:row>54</xdr:row>
      <xdr:rowOff>0</xdr:rowOff>
    </xdr:from>
    <xdr:to>
      <xdr:col>8</xdr:col>
      <xdr:colOff>756803</xdr:colOff>
      <xdr:row>55</xdr:row>
      <xdr:rowOff>12989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1600-000011000000}"/>
            </a:ext>
          </a:extLst>
        </xdr:cNvPr>
        <xdr:cNvSpPr txBox="1"/>
      </xdr:nvSpPr>
      <xdr:spPr>
        <a:xfrm>
          <a:off x="10144124" y="8096250"/>
          <a:ext cx="1642629" cy="165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900"/>
        </a:p>
      </xdr:txBody>
    </xdr:sp>
    <xdr:clientData/>
  </xdr:twoCellAnchor>
  <xdr:twoCellAnchor>
    <xdr:from>
      <xdr:col>6</xdr:col>
      <xdr:colOff>3981449</xdr:colOff>
      <xdr:row>57</xdr:row>
      <xdr:rowOff>134216</xdr:rowOff>
    </xdr:from>
    <xdr:to>
      <xdr:col>9</xdr:col>
      <xdr:colOff>0</xdr:colOff>
      <xdr:row>60</xdr:row>
      <xdr:rowOff>77932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1600-000012000000}"/>
            </a:ext>
          </a:extLst>
        </xdr:cNvPr>
        <xdr:cNvSpPr txBox="1"/>
      </xdr:nvSpPr>
      <xdr:spPr>
        <a:xfrm>
          <a:off x="9801224" y="8687666"/>
          <a:ext cx="2385579" cy="400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900"/>
        </a:p>
      </xdr:txBody>
    </xdr:sp>
    <xdr:clientData/>
  </xdr:twoCellAnchor>
  <xdr:twoCellAnchor>
    <xdr:from>
      <xdr:col>3</xdr:col>
      <xdr:colOff>571499</xdr:colOff>
      <xdr:row>58</xdr:row>
      <xdr:rowOff>9525</xdr:rowOff>
    </xdr:from>
    <xdr:to>
      <xdr:col>6</xdr:col>
      <xdr:colOff>1023503</xdr:colOff>
      <xdr:row>59</xdr:row>
      <xdr:rowOff>22514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1600-000014000000}"/>
            </a:ext>
          </a:extLst>
        </xdr:cNvPr>
        <xdr:cNvSpPr txBox="1"/>
      </xdr:nvSpPr>
      <xdr:spPr>
        <a:xfrm>
          <a:off x="5200649" y="8715375"/>
          <a:ext cx="1642629" cy="165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solidFill>
                <a:schemeClr val="dk1"/>
              </a:solidFill>
              <a:latin typeface="+mn-lt"/>
              <a:ea typeface="+mn-ea"/>
              <a:cs typeface="+mn-cs"/>
            </a:rPr>
            <a:t>Revisa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s-MX" sz="900"/>
        </a:p>
      </xdr:txBody>
    </xdr:sp>
    <xdr:clientData/>
  </xdr:twoCellAnchor>
  <xdr:twoCellAnchor>
    <xdr:from>
      <xdr:col>3</xdr:col>
      <xdr:colOff>95249</xdr:colOff>
      <xdr:row>61</xdr:row>
      <xdr:rowOff>29440</xdr:rowOff>
    </xdr:from>
    <xdr:to>
      <xdr:col>6</xdr:col>
      <xdr:colOff>1514475</xdr:colOff>
      <xdr:row>64</xdr:row>
      <xdr:rowOff>152399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1600-000015000000}"/>
            </a:ext>
          </a:extLst>
        </xdr:cNvPr>
        <xdr:cNvSpPr txBox="1"/>
      </xdr:nvSpPr>
      <xdr:spPr>
        <a:xfrm>
          <a:off x="4724399" y="9192490"/>
          <a:ext cx="2609851" cy="5801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Dra.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Débora Schlam Epelstein</a:t>
          </a:r>
          <a:endParaRPr lang="en-US" sz="900">
            <a:effectLst/>
          </a:endParaRPr>
        </a:p>
        <a:p>
          <a:pPr algn="ctr"/>
          <a:r>
            <a:rPr lang="es-MX" sz="900" baseline="0"/>
            <a:t>Administradora Central de Recursos Financieros</a:t>
          </a:r>
          <a:endParaRPr lang="es-MX" sz="900"/>
        </a:p>
      </xdr:txBody>
    </xdr:sp>
    <xdr:clientData/>
  </xdr:twoCellAnchor>
  <xdr:twoCellAnchor>
    <xdr:from>
      <xdr:col>3</xdr:col>
      <xdr:colOff>304799</xdr:colOff>
      <xdr:row>62</xdr:row>
      <xdr:rowOff>0</xdr:rowOff>
    </xdr:from>
    <xdr:to>
      <xdr:col>6</xdr:col>
      <xdr:colOff>1247774</xdr:colOff>
      <xdr:row>62</xdr:row>
      <xdr:rowOff>10391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0000000-0008-0000-1600-000016000000}"/>
            </a:ext>
          </a:extLst>
        </xdr:cNvPr>
        <xdr:cNvCxnSpPr/>
      </xdr:nvCxnSpPr>
      <xdr:spPr>
        <a:xfrm flipV="1">
          <a:off x="4933949" y="9315450"/>
          <a:ext cx="2133600" cy="1039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352424</xdr:colOff>
      <xdr:row>58</xdr:row>
      <xdr:rowOff>9525</xdr:rowOff>
    </xdr:from>
    <xdr:to>
      <xdr:col>1</xdr:col>
      <xdr:colOff>1995053</xdr:colOff>
      <xdr:row>59</xdr:row>
      <xdr:rowOff>22514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1600-000017000000}"/>
            </a:ext>
          </a:extLst>
        </xdr:cNvPr>
        <xdr:cNvSpPr txBox="1"/>
      </xdr:nvSpPr>
      <xdr:spPr>
        <a:xfrm>
          <a:off x="447674" y="8715375"/>
          <a:ext cx="1642629" cy="165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/>
            <a:t>Autoriza</a:t>
          </a:r>
        </a:p>
      </xdr:txBody>
    </xdr:sp>
    <xdr:clientData/>
  </xdr:twoCellAnchor>
  <xdr:twoCellAnchor>
    <xdr:from>
      <xdr:col>1</xdr:col>
      <xdr:colOff>0</xdr:colOff>
      <xdr:row>61</xdr:row>
      <xdr:rowOff>77065</xdr:rowOff>
    </xdr:from>
    <xdr:to>
      <xdr:col>1</xdr:col>
      <xdr:colOff>2343150</xdr:colOff>
      <xdr:row>65</xdr:row>
      <xdr:rowOff>28574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1600-000018000000}"/>
            </a:ext>
          </a:extLst>
        </xdr:cNvPr>
        <xdr:cNvSpPr txBox="1"/>
      </xdr:nvSpPr>
      <xdr:spPr>
        <a:xfrm>
          <a:off x="95250" y="9240115"/>
          <a:ext cx="2343150" cy="56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 baseline="0"/>
            <a:t>Lic. Paloma Rachel Aguilar Correa</a:t>
          </a:r>
        </a:p>
        <a:p>
          <a:pPr algn="ctr"/>
          <a:r>
            <a:rPr lang="es-MX" sz="900" baseline="0"/>
            <a:t>Administradora General de Recursos y Servicios</a:t>
          </a:r>
        </a:p>
      </xdr:txBody>
    </xdr:sp>
    <xdr:clientData/>
  </xdr:twoCellAnchor>
  <xdr:twoCellAnchor>
    <xdr:from>
      <xdr:col>1</xdr:col>
      <xdr:colOff>28574</xdr:colOff>
      <xdr:row>61</xdr:row>
      <xdr:rowOff>133350</xdr:rowOff>
    </xdr:from>
    <xdr:to>
      <xdr:col>1</xdr:col>
      <xdr:colOff>2352674</xdr:colOff>
      <xdr:row>61</xdr:row>
      <xdr:rowOff>143742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1600-000019000000}"/>
            </a:ext>
          </a:extLst>
        </xdr:cNvPr>
        <xdr:cNvCxnSpPr/>
      </xdr:nvCxnSpPr>
      <xdr:spPr>
        <a:xfrm flipV="1">
          <a:off x="123824" y="9296400"/>
          <a:ext cx="2324100" cy="103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247649</xdr:colOff>
      <xdr:row>58</xdr:row>
      <xdr:rowOff>0</xdr:rowOff>
    </xdr:from>
    <xdr:to>
      <xdr:col>8</xdr:col>
      <xdr:colOff>756803</xdr:colOff>
      <xdr:row>59</xdr:row>
      <xdr:rowOff>12989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1600-00001A000000}"/>
            </a:ext>
          </a:extLst>
        </xdr:cNvPr>
        <xdr:cNvSpPr txBox="1"/>
      </xdr:nvSpPr>
      <xdr:spPr>
        <a:xfrm>
          <a:off x="10144124" y="8705850"/>
          <a:ext cx="1642629" cy="165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/>
            <a:t>Elabora</a:t>
          </a:r>
        </a:p>
      </xdr:txBody>
    </xdr:sp>
    <xdr:clientData/>
  </xdr:twoCellAnchor>
  <xdr:twoCellAnchor>
    <xdr:from>
      <xdr:col>6</xdr:col>
      <xdr:colOff>3981449</xdr:colOff>
      <xdr:row>61</xdr:row>
      <xdr:rowOff>134216</xdr:rowOff>
    </xdr:from>
    <xdr:to>
      <xdr:col>9</xdr:col>
      <xdr:colOff>0</xdr:colOff>
      <xdr:row>64</xdr:row>
      <xdr:rowOff>77932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1600-00001B000000}"/>
            </a:ext>
          </a:extLst>
        </xdr:cNvPr>
        <xdr:cNvSpPr txBox="1"/>
      </xdr:nvSpPr>
      <xdr:spPr>
        <a:xfrm>
          <a:off x="9801224" y="9297266"/>
          <a:ext cx="2385579" cy="400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María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Lourdes Zepeda Pineda</a:t>
          </a:r>
          <a:endParaRPr lang="en-US" sz="900">
            <a:effectLst/>
          </a:endParaRPr>
        </a:p>
        <a:p>
          <a:pPr algn="ctr"/>
          <a:r>
            <a:rPr lang="es-MX" sz="900" baseline="0"/>
            <a:t>Administradora de Recursos Financieros "3"</a:t>
          </a:r>
          <a:endParaRPr lang="es-MX" sz="900"/>
        </a:p>
      </xdr:txBody>
    </xdr:sp>
    <xdr:clientData/>
  </xdr:twoCellAnchor>
  <xdr:twoCellAnchor>
    <xdr:from>
      <xdr:col>6</xdr:col>
      <xdr:colOff>4067174</xdr:colOff>
      <xdr:row>62</xdr:row>
      <xdr:rowOff>1</xdr:rowOff>
    </xdr:from>
    <xdr:to>
      <xdr:col>8</xdr:col>
      <xdr:colOff>923924</xdr:colOff>
      <xdr:row>62</xdr:row>
      <xdr:rowOff>9525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00000000-0008-0000-1600-00001C000000}"/>
            </a:ext>
          </a:extLst>
        </xdr:cNvPr>
        <xdr:cNvCxnSpPr/>
      </xdr:nvCxnSpPr>
      <xdr:spPr>
        <a:xfrm flipV="1">
          <a:off x="9886949" y="9315451"/>
          <a:ext cx="2066925" cy="95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2562224</xdr:colOff>
      <xdr:row>78</xdr:row>
      <xdr:rowOff>47625</xdr:rowOff>
    </xdr:from>
    <xdr:to>
      <xdr:col>1</xdr:col>
      <xdr:colOff>4204853</xdr:colOff>
      <xdr:row>79</xdr:row>
      <xdr:rowOff>22514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2666999" y="12858750"/>
          <a:ext cx="1642629" cy="165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/>
            <a:t>Revisa</a:t>
          </a:r>
        </a:p>
      </xdr:txBody>
    </xdr:sp>
    <xdr:clientData/>
  </xdr:twoCellAnchor>
  <xdr:twoCellAnchor>
    <xdr:from>
      <xdr:col>1</xdr:col>
      <xdr:colOff>2171699</xdr:colOff>
      <xdr:row>81</xdr:row>
      <xdr:rowOff>48491</xdr:rowOff>
    </xdr:from>
    <xdr:to>
      <xdr:col>2</xdr:col>
      <xdr:colOff>257175</xdr:colOff>
      <xdr:row>83</xdr:row>
      <xdr:rowOff>68407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/>
      </xdr:nvSpPr>
      <xdr:spPr>
        <a:xfrm>
          <a:off x="2276474" y="13431116"/>
          <a:ext cx="2505076" cy="400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/>
            <a:t>Dra.</a:t>
          </a:r>
          <a:r>
            <a:rPr lang="es-MX" sz="900" baseline="0"/>
            <a:t> Débora Schlam Epelstein</a:t>
          </a:r>
        </a:p>
        <a:p>
          <a:pPr algn="ctr"/>
          <a:r>
            <a:rPr lang="es-MX" sz="900" baseline="0"/>
            <a:t>Administradora Central de Recursos Financieros</a:t>
          </a:r>
          <a:endParaRPr lang="es-MX" sz="900"/>
        </a:p>
      </xdr:txBody>
    </xdr:sp>
    <xdr:clientData/>
  </xdr:twoCellAnchor>
  <xdr:twoCellAnchor>
    <xdr:from>
      <xdr:col>1</xdr:col>
      <xdr:colOff>2305049</xdr:colOff>
      <xdr:row>81</xdr:row>
      <xdr:rowOff>76200</xdr:rowOff>
    </xdr:from>
    <xdr:to>
      <xdr:col>2</xdr:col>
      <xdr:colOff>19049</xdr:colOff>
      <xdr:row>81</xdr:row>
      <xdr:rowOff>86591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CxnSpPr/>
      </xdr:nvCxnSpPr>
      <xdr:spPr>
        <a:xfrm flipV="1">
          <a:off x="2409824" y="13458825"/>
          <a:ext cx="2133600" cy="1039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247649</xdr:colOff>
      <xdr:row>78</xdr:row>
      <xdr:rowOff>47625</xdr:rowOff>
    </xdr:from>
    <xdr:to>
      <xdr:col>1</xdr:col>
      <xdr:colOff>1890278</xdr:colOff>
      <xdr:row>79</xdr:row>
      <xdr:rowOff>22514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 txBox="1"/>
      </xdr:nvSpPr>
      <xdr:spPr>
        <a:xfrm>
          <a:off x="352424" y="12858750"/>
          <a:ext cx="1642629" cy="165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/>
            <a:t>Autoriza</a:t>
          </a:r>
        </a:p>
      </xdr:txBody>
    </xdr:sp>
    <xdr:clientData/>
  </xdr:twoCellAnchor>
  <xdr:twoCellAnchor>
    <xdr:from>
      <xdr:col>0</xdr:col>
      <xdr:colOff>0</xdr:colOff>
      <xdr:row>80</xdr:row>
      <xdr:rowOff>162790</xdr:rowOff>
    </xdr:from>
    <xdr:to>
      <xdr:col>1</xdr:col>
      <xdr:colOff>2362199</xdr:colOff>
      <xdr:row>83</xdr:row>
      <xdr:rowOff>152399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SpPr txBox="1"/>
      </xdr:nvSpPr>
      <xdr:spPr>
        <a:xfrm>
          <a:off x="0" y="13354915"/>
          <a:ext cx="2466974" cy="56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 baseline="0"/>
            <a:t>Lic. Paloma Rachel Aguilar Correa</a:t>
          </a:r>
        </a:p>
        <a:p>
          <a:pPr algn="ctr"/>
          <a:r>
            <a:rPr lang="es-MX" sz="900" baseline="0"/>
            <a:t>Administradora General de Recursos y Servicios</a:t>
          </a:r>
        </a:p>
      </xdr:txBody>
    </xdr:sp>
    <xdr:clientData/>
  </xdr:twoCellAnchor>
  <xdr:twoCellAnchor>
    <xdr:from>
      <xdr:col>0</xdr:col>
      <xdr:colOff>28574</xdr:colOff>
      <xdr:row>81</xdr:row>
      <xdr:rowOff>76200</xdr:rowOff>
    </xdr:from>
    <xdr:to>
      <xdr:col>1</xdr:col>
      <xdr:colOff>2247899</xdr:colOff>
      <xdr:row>81</xdr:row>
      <xdr:rowOff>86592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CxnSpPr/>
      </xdr:nvCxnSpPr>
      <xdr:spPr>
        <a:xfrm flipV="1">
          <a:off x="28574" y="13458825"/>
          <a:ext cx="2324100" cy="103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257174</xdr:colOff>
      <xdr:row>78</xdr:row>
      <xdr:rowOff>38100</xdr:rowOff>
    </xdr:from>
    <xdr:to>
      <xdr:col>3</xdr:col>
      <xdr:colOff>671078</xdr:colOff>
      <xdr:row>79</xdr:row>
      <xdr:rowOff>12989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SpPr txBox="1"/>
      </xdr:nvSpPr>
      <xdr:spPr>
        <a:xfrm>
          <a:off x="4781549" y="12849225"/>
          <a:ext cx="1642629" cy="165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/>
            <a:t>Elabora</a:t>
          </a:r>
        </a:p>
      </xdr:txBody>
    </xdr:sp>
    <xdr:clientData/>
  </xdr:twoCellAnchor>
  <xdr:twoCellAnchor>
    <xdr:from>
      <xdr:col>2</xdr:col>
      <xdr:colOff>57149</xdr:colOff>
      <xdr:row>81</xdr:row>
      <xdr:rowOff>58016</xdr:rowOff>
    </xdr:from>
    <xdr:to>
      <xdr:col>4</xdr:col>
      <xdr:colOff>0</xdr:colOff>
      <xdr:row>83</xdr:row>
      <xdr:rowOff>77932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1700-000009000000}"/>
            </a:ext>
          </a:extLst>
        </xdr:cNvPr>
        <xdr:cNvSpPr txBox="1"/>
      </xdr:nvSpPr>
      <xdr:spPr>
        <a:xfrm>
          <a:off x="4581524" y="13440641"/>
          <a:ext cx="2385579" cy="400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/>
            <a:t>L.C. María</a:t>
          </a:r>
          <a:r>
            <a:rPr lang="es-MX" sz="900" baseline="0"/>
            <a:t> de Lourdes Zepeda Pineda</a:t>
          </a:r>
        </a:p>
        <a:p>
          <a:pPr algn="ctr"/>
          <a:r>
            <a:rPr lang="es-MX" sz="900" baseline="0"/>
            <a:t>Administradora de Recursos Financieros "3"</a:t>
          </a:r>
          <a:endParaRPr lang="es-MX" sz="900"/>
        </a:p>
      </xdr:txBody>
    </xdr:sp>
    <xdr:clientData/>
  </xdr:twoCellAnchor>
  <xdr:twoCellAnchor>
    <xdr:from>
      <xdr:col>2</xdr:col>
      <xdr:colOff>161924</xdr:colOff>
      <xdr:row>81</xdr:row>
      <xdr:rowOff>76201</xdr:rowOff>
    </xdr:from>
    <xdr:to>
      <xdr:col>3</xdr:col>
      <xdr:colOff>1000124</xdr:colOff>
      <xdr:row>81</xdr:row>
      <xdr:rowOff>85725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CxnSpPr/>
      </xdr:nvCxnSpPr>
      <xdr:spPr>
        <a:xfrm flipV="1">
          <a:off x="4686299" y="13458826"/>
          <a:ext cx="2066925" cy="95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247649</xdr:colOff>
      <xdr:row>78</xdr:row>
      <xdr:rowOff>47625</xdr:rowOff>
    </xdr:from>
    <xdr:to>
      <xdr:col>1</xdr:col>
      <xdr:colOff>1890278</xdr:colOff>
      <xdr:row>79</xdr:row>
      <xdr:rowOff>22514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1700-00000E000000}"/>
            </a:ext>
          </a:extLst>
        </xdr:cNvPr>
        <xdr:cNvSpPr txBox="1"/>
      </xdr:nvSpPr>
      <xdr:spPr>
        <a:xfrm>
          <a:off x="352424" y="12858750"/>
          <a:ext cx="1642629" cy="165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/>
            <a:t>Autoriza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4057649</xdr:colOff>
      <xdr:row>44</xdr:row>
      <xdr:rowOff>9525</xdr:rowOff>
    </xdr:from>
    <xdr:to>
      <xdr:col>1</xdr:col>
      <xdr:colOff>1156853</xdr:colOff>
      <xdr:row>44</xdr:row>
      <xdr:rowOff>174914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A00-00000B000000}"/>
            </a:ext>
          </a:extLst>
        </xdr:cNvPr>
        <xdr:cNvSpPr txBox="1"/>
      </xdr:nvSpPr>
      <xdr:spPr>
        <a:xfrm>
          <a:off x="4057649" y="9153525"/>
          <a:ext cx="1728354" cy="165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/>
            <a:t>Revisa</a:t>
          </a:r>
        </a:p>
      </xdr:txBody>
    </xdr:sp>
    <xdr:clientData/>
  </xdr:twoCellAnchor>
  <xdr:twoCellAnchor>
    <xdr:from>
      <xdr:col>0</xdr:col>
      <xdr:colOff>3133724</xdr:colOff>
      <xdr:row>47</xdr:row>
      <xdr:rowOff>29440</xdr:rowOff>
    </xdr:from>
    <xdr:to>
      <xdr:col>2</xdr:col>
      <xdr:colOff>737753</xdr:colOff>
      <xdr:row>54</xdr:row>
      <xdr:rowOff>142874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1A00-00000C000000}"/>
            </a:ext>
          </a:extLst>
        </xdr:cNvPr>
        <xdr:cNvSpPr txBox="1"/>
      </xdr:nvSpPr>
      <xdr:spPr>
        <a:xfrm>
          <a:off x="3133724" y="9744940"/>
          <a:ext cx="3595254" cy="484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Dra.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Débora Schlam Epelstein</a:t>
          </a:r>
          <a:endParaRPr lang="en-US" sz="900">
            <a:effectLst/>
          </a:endParaRPr>
        </a:p>
        <a:p>
          <a:pPr algn="ctr"/>
          <a:r>
            <a:rPr lang="es-MX" sz="900" baseline="0"/>
            <a:t>Administradora Central de Recursos Financieros</a:t>
          </a:r>
          <a:endParaRPr lang="es-MX" sz="900"/>
        </a:p>
      </xdr:txBody>
    </xdr:sp>
    <xdr:clientData/>
  </xdr:twoCellAnchor>
  <xdr:twoCellAnchor>
    <xdr:from>
      <xdr:col>0</xdr:col>
      <xdr:colOff>3467099</xdr:colOff>
      <xdr:row>47</xdr:row>
      <xdr:rowOff>29442</xdr:rowOff>
    </xdr:from>
    <xdr:to>
      <xdr:col>2</xdr:col>
      <xdr:colOff>419100</xdr:colOff>
      <xdr:row>47</xdr:row>
      <xdr:rowOff>47625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A00-00000D000000}"/>
            </a:ext>
          </a:extLst>
        </xdr:cNvPr>
        <xdr:cNvCxnSpPr/>
      </xdr:nvCxnSpPr>
      <xdr:spPr>
        <a:xfrm>
          <a:off x="3467099" y="9744942"/>
          <a:ext cx="2943226" cy="181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352424</xdr:colOff>
      <xdr:row>44</xdr:row>
      <xdr:rowOff>9525</xdr:rowOff>
    </xdr:from>
    <xdr:to>
      <xdr:col>0</xdr:col>
      <xdr:colOff>1995053</xdr:colOff>
      <xdr:row>44</xdr:row>
      <xdr:rowOff>174914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1A00-00000E000000}"/>
            </a:ext>
          </a:extLst>
        </xdr:cNvPr>
        <xdr:cNvSpPr txBox="1"/>
      </xdr:nvSpPr>
      <xdr:spPr>
        <a:xfrm>
          <a:off x="352424" y="9153525"/>
          <a:ext cx="1642629" cy="165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/>
            <a:t>Autoriza</a:t>
          </a:r>
        </a:p>
      </xdr:txBody>
    </xdr:sp>
    <xdr:clientData/>
  </xdr:twoCellAnchor>
  <xdr:twoCellAnchor>
    <xdr:from>
      <xdr:col>0</xdr:col>
      <xdr:colOff>0</xdr:colOff>
      <xdr:row>46</xdr:row>
      <xdr:rowOff>134214</xdr:rowOff>
    </xdr:from>
    <xdr:to>
      <xdr:col>0</xdr:col>
      <xdr:colOff>2428874</xdr:colOff>
      <xdr:row>54</xdr:row>
      <xdr:rowOff>142875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1A00-00000F000000}"/>
            </a:ext>
          </a:extLst>
        </xdr:cNvPr>
        <xdr:cNvSpPr txBox="1"/>
      </xdr:nvSpPr>
      <xdr:spPr>
        <a:xfrm>
          <a:off x="0" y="9659214"/>
          <a:ext cx="2428874" cy="5706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 baseline="0"/>
            <a:t>Lic. Paloma Rachel Aguilar Correa</a:t>
          </a:r>
        </a:p>
        <a:p>
          <a:pPr algn="ctr"/>
          <a:r>
            <a:rPr lang="es-MX" sz="900" baseline="0"/>
            <a:t>Administradora General de Recursos y Servicios</a:t>
          </a:r>
        </a:p>
      </xdr:txBody>
    </xdr:sp>
    <xdr:clientData/>
  </xdr:twoCellAnchor>
  <xdr:twoCellAnchor>
    <xdr:from>
      <xdr:col>0</xdr:col>
      <xdr:colOff>76199</xdr:colOff>
      <xdr:row>46</xdr:row>
      <xdr:rowOff>161925</xdr:rowOff>
    </xdr:from>
    <xdr:to>
      <xdr:col>0</xdr:col>
      <xdr:colOff>2400299</xdr:colOff>
      <xdr:row>46</xdr:row>
      <xdr:rowOff>172317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1A00-000010000000}"/>
            </a:ext>
          </a:extLst>
        </xdr:cNvPr>
        <xdr:cNvCxnSpPr/>
      </xdr:nvCxnSpPr>
      <xdr:spPr>
        <a:xfrm flipV="1">
          <a:off x="76199" y="9686925"/>
          <a:ext cx="2324100" cy="103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485774</xdr:colOff>
      <xdr:row>44</xdr:row>
      <xdr:rowOff>0</xdr:rowOff>
    </xdr:from>
    <xdr:to>
      <xdr:col>5</xdr:col>
      <xdr:colOff>1004453</xdr:colOff>
      <xdr:row>44</xdr:row>
      <xdr:rowOff>165389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1A00-000011000000}"/>
            </a:ext>
          </a:extLst>
        </xdr:cNvPr>
        <xdr:cNvSpPr txBox="1"/>
      </xdr:nvSpPr>
      <xdr:spPr>
        <a:xfrm>
          <a:off x="8115299" y="9144000"/>
          <a:ext cx="1642629" cy="165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/>
            <a:t>Elabora</a:t>
          </a:r>
        </a:p>
      </xdr:txBody>
    </xdr:sp>
    <xdr:clientData/>
  </xdr:twoCellAnchor>
  <xdr:twoCellAnchor>
    <xdr:from>
      <xdr:col>4</xdr:col>
      <xdr:colOff>142874</xdr:colOff>
      <xdr:row>47</xdr:row>
      <xdr:rowOff>19915</xdr:rowOff>
    </xdr:from>
    <xdr:to>
      <xdr:col>5</xdr:col>
      <xdr:colOff>1277938</xdr:colOff>
      <xdr:row>54</xdr:row>
      <xdr:rowOff>95249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1A00-000012000000}"/>
            </a:ext>
          </a:extLst>
        </xdr:cNvPr>
        <xdr:cNvSpPr txBox="1"/>
      </xdr:nvSpPr>
      <xdr:spPr>
        <a:xfrm>
          <a:off x="8254999" y="9703665"/>
          <a:ext cx="2309814" cy="4325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María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Lourdes Zepeda Pineda</a:t>
          </a:r>
          <a:endParaRPr lang="en-US" sz="900">
            <a:effectLst/>
          </a:endParaRPr>
        </a:p>
        <a:p>
          <a:pPr algn="ctr"/>
          <a:r>
            <a:rPr lang="es-MX" sz="900" baseline="0"/>
            <a:t>Administrador de Recursos Financieros "3"</a:t>
          </a:r>
          <a:endParaRPr lang="es-MX" sz="900"/>
        </a:p>
      </xdr:txBody>
    </xdr:sp>
    <xdr:clientData/>
  </xdr:twoCellAnchor>
  <xdr:twoCellAnchor>
    <xdr:from>
      <xdr:col>4</xdr:col>
      <xdr:colOff>247650</xdr:colOff>
      <xdr:row>46</xdr:row>
      <xdr:rowOff>180975</xdr:rowOff>
    </xdr:from>
    <xdr:to>
      <xdr:col>5</xdr:col>
      <xdr:colOff>1209674</xdr:colOff>
      <xdr:row>47</xdr:row>
      <xdr:rowOff>1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0000000-0008-0000-1A00-000013000000}"/>
            </a:ext>
          </a:extLst>
        </xdr:cNvPr>
        <xdr:cNvCxnSpPr/>
      </xdr:nvCxnSpPr>
      <xdr:spPr>
        <a:xfrm>
          <a:off x="7877175" y="9705975"/>
          <a:ext cx="2085974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2914649</xdr:colOff>
      <xdr:row>72</xdr:row>
      <xdr:rowOff>9525</xdr:rowOff>
    </xdr:from>
    <xdr:to>
      <xdr:col>2</xdr:col>
      <xdr:colOff>518678</xdr:colOff>
      <xdr:row>73</xdr:row>
      <xdr:rowOff>22514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009899" y="10858500"/>
          <a:ext cx="2004579" cy="165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/>
            <a:t>Revisa</a:t>
          </a:r>
        </a:p>
      </xdr:txBody>
    </xdr:sp>
    <xdr:clientData/>
  </xdr:twoCellAnchor>
  <xdr:twoCellAnchor>
    <xdr:from>
      <xdr:col>1</xdr:col>
      <xdr:colOff>2466974</xdr:colOff>
      <xdr:row>76</xdr:row>
      <xdr:rowOff>866</xdr:rowOff>
    </xdr:from>
    <xdr:to>
      <xdr:col>2</xdr:col>
      <xdr:colOff>558800</xdr:colOff>
      <xdr:row>78</xdr:row>
      <xdr:rowOff>96982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 txBox="1"/>
      </xdr:nvSpPr>
      <xdr:spPr>
        <a:xfrm>
          <a:off x="2568574" y="11761066"/>
          <a:ext cx="2701926" cy="400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Dra.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Débora Schlam Epelstein</a:t>
          </a:r>
          <a:endParaRPr lang="en-US" sz="900">
            <a:effectLst/>
          </a:endParaRPr>
        </a:p>
        <a:p>
          <a:pPr algn="ctr"/>
          <a:r>
            <a:rPr lang="es-MX" sz="900" baseline="0"/>
            <a:t>Administradora Central de Recursos Financieros</a:t>
          </a:r>
          <a:endParaRPr lang="es-MX" sz="900"/>
        </a:p>
      </xdr:txBody>
    </xdr:sp>
    <xdr:clientData/>
  </xdr:twoCellAnchor>
  <xdr:twoCellAnchor>
    <xdr:from>
      <xdr:col>1</xdr:col>
      <xdr:colOff>2609849</xdr:colOff>
      <xdr:row>76</xdr:row>
      <xdr:rowOff>0</xdr:rowOff>
    </xdr:from>
    <xdr:to>
      <xdr:col>2</xdr:col>
      <xdr:colOff>419100</xdr:colOff>
      <xdr:row>76</xdr:row>
      <xdr:rowOff>10392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CxnSpPr/>
      </xdr:nvCxnSpPr>
      <xdr:spPr>
        <a:xfrm flipV="1">
          <a:off x="2711449" y="11760200"/>
          <a:ext cx="2419351" cy="103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352424</xdr:colOff>
      <xdr:row>72</xdr:row>
      <xdr:rowOff>9525</xdr:rowOff>
    </xdr:from>
    <xdr:to>
      <xdr:col>1</xdr:col>
      <xdr:colOff>1995053</xdr:colOff>
      <xdr:row>73</xdr:row>
      <xdr:rowOff>22514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 txBox="1"/>
      </xdr:nvSpPr>
      <xdr:spPr>
        <a:xfrm>
          <a:off x="447674" y="10858500"/>
          <a:ext cx="1642629" cy="165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/>
            <a:t>Autoriza</a:t>
          </a:r>
        </a:p>
      </xdr:txBody>
    </xdr:sp>
    <xdr:clientData/>
  </xdr:twoCellAnchor>
  <xdr:twoCellAnchor>
    <xdr:from>
      <xdr:col>1</xdr:col>
      <xdr:colOff>0</xdr:colOff>
      <xdr:row>75</xdr:row>
      <xdr:rowOff>134215</xdr:rowOff>
    </xdr:from>
    <xdr:to>
      <xdr:col>1</xdr:col>
      <xdr:colOff>2428874</xdr:colOff>
      <xdr:row>79</xdr:row>
      <xdr:rowOff>85724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SpPr txBox="1"/>
      </xdr:nvSpPr>
      <xdr:spPr>
        <a:xfrm>
          <a:off x="95250" y="11440390"/>
          <a:ext cx="2428874" cy="56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 baseline="0"/>
            <a:t>Lic. Paloma Rachel Aguilar Correa</a:t>
          </a:r>
        </a:p>
        <a:p>
          <a:pPr algn="ctr"/>
          <a:r>
            <a:rPr lang="es-MX" sz="900" baseline="0"/>
            <a:t>Administradora General de Recursos y Servicios</a:t>
          </a:r>
        </a:p>
      </xdr:txBody>
    </xdr:sp>
    <xdr:clientData/>
  </xdr:twoCellAnchor>
  <xdr:twoCellAnchor>
    <xdr:from>
      <xdr:col>1</xdr:col>
      <xdr:colOff>28574</xdr:colOff>
      <xdr:row>76</xdr:row>
      <xdr:rowOff>0</xdr:rowOff>
    </xdr:from>
    <xdr:to>
      <xdr:col>1</xdr:col>
      <xdr:colOff>2352674</xdr:colOff>
      <xdr:row>76</xdr:row>
      <xdr:rowOff>10392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CxnSpPr/>
      </xdr:nvCxnSpPr>
      <xdr:spPr>
        <a:xfrm flipV="1">
          <a:off x="123824" y="11458575"/>
          <a:ext cx="2324100" cy="103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1181099</xdr:colOff>
      <xdr:row>72</xdr:row>
      <xdr:rowOff>0</xdr:rowOff>
    </xdr:from>
    <xdr:to>
      <xdr:col>4</xdr:col>
      <xdr:colOff>0</xdr:colOff>
      <xdr:row>73</xdr:row>
      <xdr:rowOff>12989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1E00-000008000000}"/>
            </a:ext>
          </a:extLst>
        </xdr:cNvPr>
        <xdr:cNvSpPr txBox="1"/>
      </xdr:nvSpPr>
      <xdr:spPr>
        <a:xfrm>
          <a:off x="5676899" y="10848975"/>
          <a:ext cx="2290329" cy="165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/>
            <a:t>Elabora</a:t>
          </a:r>
        </a:p>
      </xdr:txBody>
    </xdr:sp>
    <xdr:clientData/>
  </xdr:twoCellAnchor>
  <xdr:twoCellAnchor>
    <xdr:from>
      <xdr:col>2</xdr:col>
      <xdr:colOff>863599</xdr:colOff>
      <xdr:row>75</xdr:row>
      <xdr:rowOff>134216</xdr:rowOff>
    </xdr:from>
    <xdr:to>
      <xdr:col>3</xdr:col>
      <xdr:colOff>1644650</xdr:colOff>
      <xdr:row>78</xdr:row>
      <xdr:rowOff>77932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SpPr txBox="1"/>
      </xdr:nvSpPr>
      <xdr:spPr>
        <a:xfrm>
          <a:off x="5575299" y="11742016"/>
          <a:ext cx="2470151" cy="400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María de Lourdes Zepeda Pineda</a:t>
          </a:r>
          <a:endParaRPr lang="en-US" sz="900">
            <a:effectLst/>
          </a:endParaRPr>
        </a:p>
        <a:p>
          <a:pPr algn="ctr"/>
          <a:r>
            <a:rPr lang="es-MX" sz="900" baseline="0"/>
            <a:t>Administradora de Recursos Financieros "3"</a:t>
          </a:r>
          <a:endParaRPr lang="es-MX" sz="900"/>
        </a:p>
      </xdr:txBody>
    </xdr:sp>
    <xdr:clientData/>
  </xdr:twoCellAnchor>
  <xdr:twoCellAnchor>
    <xdr:from>
      <xdr:col>2</xdr:col>
      <xdr:colOff>923924</xdr:colOff>
      <xdr:row>75</xdr:row>
      <xdr:rowOff>146050</xdr:rowOff>
    </xdr:from>
    <xdr:to>
      <xdr:col>3</xdr:col>
      <xdr:colOff>1651000</xdr:colOff>
      <xdr:row>76</xdr:row>
      <xdr:rowOff>9526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CxnSpPr/>
      </xdr:nvCxnSpPr>
      <xdr:spPr>
        <a:xfrm flipV="1">
          <a:off x="5635624" y="11753850"/>
          <a:ext cx="2416176" cy="158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3638549</xdr:colOff>
      <xdr:row>69</xdr:row>
      <xdr:rowOff>9525</xdr:rowOff>
    </xdr:from>
    <xdr:to>
      <xdr:col>0</xdr:col>
      <xdr:colOff>5281178</xdr:colOff>
      <xdr:row>69</xdr:row>
      <xdr:rowOff>174914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638549" y="12144375"/>
          <a:ext cx="1642629" cy="165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/>
            <a:t>Revisa</a:t>
          </a:r>
        </a:p>
      </xdr:txBody>
    </xdr:sp>
    <xdr:clientData/>
  </xdr:twoCellAnchor>
  <xdr:twoCellAnchor>
    <xdr:from>
      <xdr:col>0</xdr:col>
      <xdr:colOff>3190874</xdr:colOff>
      <xdr:row>72</xdr:row>
      <xdr:rowOff>38966</xdr:rowOff>
    </xdr:from>
    <xdr:to>
      <xdr:col>0</xdr:col>
      <xdr:colOff>5619750</xdr:colOff>
      <xdr:row>74</xdr:row>
      <xdr:rowOff>58882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 txBox="1"/>
      </xdr:nvSpPr>
      <xdr:spPr>
        <a:xfrm>
          <a:off x="3190874" y="12745316"/>
          <a:ext cx="2428876" cy="400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Dra.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Débora Schlam Epelstein</a:t>
          </a:r>
          <a:endParaRPr lang="en-US" sz="900">
            <a:effectLst/>
          </a:endParaRPr>
        </a:p>
        <a:p>
          <a:pPr algn="ctr"/>
          <a:r>
            <a:rPr lang="es-MX" sz="900" baseline="0"/>
            <a:t>Administradora Central de Recursos Financieros</a:t>
          </a:r>
          <a:endParaRPr lang="es-MX" sz="900"/>
        </a:p>
      </xdr:txBody>
    </xdr:sp>
    <xdr:clientData/>
  </xdr:twoCellAnchor>
  <xdr:twoCellAnchor>
    <xdr:from>
      <xdr:col>0</xdr:col>
      <xdr:colOff>3333749</xdr:colOff>
      <xdr:row>72</xdr:row>
      <xdr:rowOff>38100</xdr:rowOff>
    </xdr:from>
    <xdr:to>
      <xdr:col>0</xdr:col>
      <xdr:colOff>5467349</xdr:colOff>
      <xdr:row>72</xdr:row>
      <xdr:rowOff>48491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CxnSpPr/>
      </xdr:nvCxnSpPr>
      <xdr:spPr>
        <a:xfrm flipV="1">
          <a:off x="3333749" y="12744450"/>
          <a:ext cx="2133600" cy="1039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352424</xdr:colOff>
      <xdr:row>69</xdr:row>
      <xdr:rowOff>9525</xdr:rowOff>
    </xdr:from>
    <xdr:to>
      <xdr:col>0</xdr:col>
      <xdr:colOff>1995053</xdr:colOff>
      <xdr:row>69</xdr:row>
      <xdr:rowOff>174914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SpPr txBox="1"/>
      </xdr:nvSpPr>
      <xdr:spPr>
        <a:xfrm>
          <a:off x="352424" y="12144375"/>
          <a:ext cx="1642629" cy="165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/>
            <a:t>Autoriza</a:t>
          </a:r>
        </a:p>
      </xdr:txBody>
    </xdr:sp>
    <xdr:clientData/>
  </xdr:twoCellAnchor>
  <xdr:twoCellAnchor>
    <xdr:from>
      <xdr:col>0</xdr:col>
      <xdr:colOff>0</xdr:colOff>
      <xdr:row>72</xdr:row>
      <xdr:rowOff>19915</xdr:rowOff>
    </xdr:from>
    <xdr:to>
      <xdr:col>0</xdr:col>
      <xdr:colOff>2457450</xdr:colOff>
      <xdr:row>75</xdr:row>
      <xdr:rowOff>9524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 txBox="1"/>
      </xdr:nvSpPr>
      <xdr:spPr>
        <a:xfrm>
          <a:off x="0" y="12726265"/>
          <a:ext cx="2457450" cy="56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 baseline="0"/>
            <a:t>Lic. Paloma Rachel Aguilar Correa</a:t>
          </a:r>
        </a:p>
        <a:p>
          <a:pPr algn="ctr"/>
          <a:r>
            <a:rPr lang="es-MX" sz="900" baseline="0"/>
            <a:t>Administradora General de Recursos y Servicios</a:t>
          </a:r>
        </a:p>
      </xdr:txBody>
    </xdr:sp>
    <xdr:clientData/>
  </xdr:twoCellAnchor>
  <xdr:twoCellAnchor>
    <xdr:from>
      <xdr:col>0</xdr:col>
      <xdr:colOff>28574</xdr:colOff>
      <xdr:row>72</xdr:row>
      <xdr:rowOff>38100</xdr:rowOff>
    </xdr:from>
    <xdr:to>
      <xdr:col>0</xdr:col>
      <xdr:colOff>2352674</xdr:colOff>
      <xdr:row>72</xdr:row>
      <xdr:rowOff>48492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CxnSpPr/>
      </xdr:nvCxnSpPr>
      <xdr:spPr>
        <a:xfrm flipV="1">
          <a:off x="28574" y="12744450"/>
          <a:ext cx="2324100" cy="103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628649</xdr:colOff>
      <xdr:row>69</xdr:row>
      <xdr:rowOff>19050</xdr:rowOff>
    </xdr:from>
    <xdr:to>
      <xdr:col>2</xdr:col>
      <xdr:colOff>1013978</xdr:colOff>
      <xdr:row>69</xdr:row>
      <xdr:rowOff>184439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1B00-000008000000}"/>
            </a:ext>
          </a:extLst>
        </xdr:cNvPr>
        <xdr:cNvSpPr txBox="1"/>
      </xdr:nvSpPr>
      <xdr:spPr>
        <a:xfrm>
          <a:off x="6753224" y="12153900"/>
          <a:ext cx="1642629" cy="165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/>
            <a:t>Elabora</a:t>
          </a:r>
        </a:p>
      </xdr:txBody>
    </xdr:sp>
    <xdr:clientData/>
  </xdr:twoCellAnchor>
  <xdr:twoCellAnchor>
    <xdr:from>
      <xdr:col>1</xdr:col>
      <xdr:colOff>169323</xdr:colOff>
      <xdr:row>72</xdr:row>
      <xdr:rowOff>19916</xdr:rowOff>
    </xdr:from>
    <xdr:to>
      <xdr:col>2</xdr:col>
      <xdr:colOff>1277059</xdr:colOff>
      <xdr:row>74</xdr:row>
      <xdr:rowOff>39832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1B00-000009000000}"/>
            </a:ext>
          </a:extLst>
        </xdr:cNvPr>
        <xdr:cNvSpPr txBox="1"/>
      </xdr:nvSpPr>
      <xdr:spPr>
        <a:xfrm>
          <a:off x="6582823" y="12776360"/>
          <a:ext cx="2420069" cy="386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María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Lourdes Zepeda Pineda</a:t>
          </a:r>
          <a:endParaRPr lang="en-US" sz="900">
            <a:effectLst/>
          </a:endParaRPr>
        </a:p>
        <a:p>
          <a:pPr algn="ctr"/>
          <a:r>
            <a:rPr lang="es-MX" sz="900" baseline="0"/>
            <a:t>Administradora de Recursos Financieros "3"</a:t>
          </a:r>
          <a:endParaRPr lang="es-MX" sz="900"/>
        </a:p>
      </xdr:txBody>
    </xdr:sp>
    <xdr:clientData/>
  </xdr:twoCellAnchor>
  <xdr:twoCellAnchor>
    <xdr:from>
      <xdr:col>1</xdr:col>
      <xdr:colOff>371474</xdr:colOff>
      <xdr:row>72</xdr:row>
      <xdr:rowOff>38101</xdr:rowOff>
    </xdr:from>
    <xdr:to>
      <xdr:col>2</xdr:col>
      <xdr:colOff>1181099</xdr:colOff>
      <xdr:row>72</xdr:row>
      <xdr:rowOff>47625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0000000-0008-0000-1B00-00000A000000}"/>
            </a:ext>
          </a:extLst>
        </xdr:cNvPr>
        <xdr:cNvCxnSpPr/>
      </xdr:nvCxnSpPr>
      <xdr:spPr>
        <a:xfrm flipV="1">
          <a:off x="6496049" y="12744451"/>
          <a:ext cx="2066925" cy="95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32</xdr:row>
      <xdr:rowOff>9525</xdr:rowOff>
    </xdr:from>
    <xdr:to>
      <xdr:col>3</xdr:col>
      <xdr:colOff>728228</xdr:colOff>
      <xdr:row>33</xdr:row>
      <xdr:rowOff>22514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629024" y="4752975"/>
          <a:ext cx="1756929" cy="165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/>
            <a:t>Revisa</a:t>
          </a:r>
        </a:p>
      </xdr:txBody>
    </xdr:sp>
    <xdr:clientData/>
  </xdr:twoCellAnchor>
  <xdr:twoCellAnchor>
    <xdr:from>
      <xdr:col>1</xdr:col>
      <xdr:colOff>3076574</xdr:colOff>
      <xdr:row>36</xdr:row>
      <xdr:rowOff>866</xdr:rowOff>
    </xdr:from>
    <xdr:to>
      <xdr:col>4</xdr:col>
      <xdr:colOff>128153</xdr:colOff>
      <xdr:row>38</xdr:row>
      <xdr:rowOff>96982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/>
      </xdr:nvSpPr>
      <xdr:spPr>
        <a:xfrm>
          <a:off x="3257549" y="5353916"/>
          <a:ext cx="2499879" cy="400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Dra.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Débora Schlam Epelstein</a:t>
          </a:r>
          <a:endParaRPr lang="en-US" sz="900">
            <a:effectLst/>
          </a:endParaRPr>
        </a:p>
        <a:p>
          <a:pPr algn="ctr"/>
          <a:r>
            <a:rPr lang="es-MX" sz="900" baseline="0"/>
            <a:t>Administradora Central de Recursos Financieros</a:t>
          </a:r>
          <a:endParaRPr lang="es-MX" sz="900"/>
        </a:p>
      </xdr:txBody>
    </xdr:sp>
    <xdr:clientData/>
  </xdr:twoCellAnchor>
  <xdr:twoCellAnchor>
    <xdr:from>
      <xdr:col>1</xdr:col>
      <xdr:colOff>3181349</xdr:colOff>
      <xdr:row>36</xdr:row>
      <xdr:rowOff>0</xdr:rowOff>
    </xdr:from>
    <xdr:to>
      <xdr:col>3</xdr:col>
      <xdr:colOff>952499</xdr:colOff>
      <xdr:row>36</xdr:row>
      <xdr:rowOff>10391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CxnSpPr/>
      </xdr:nvCxnSpPr>
      <xdr:spPr>
        <a:xfrm flipV="1">
          <a:off x="3362324" y="5353050"/>
          <a:ext cx="2247900" cy="1039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171449</xdr:colOff>
      <xdr:row>32</xdr:row>
      <xdr:rowOff>9525</xdr:rowOff>
    </xdr:from>
    <xdr:to>
      <xdr:col>1</xdr:col>
      <xdr:colOff>1814078</xdr:colOff>
      <xdr:row>33</xdr:row>
      <xdr:rowOff>22514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SpPr txBox="1"/>
      </xdr:nvSpPr>
      <xdr:spPr>
        <a:xfrm>
          <a:off x="352424" y="4752975"/>
          <a:ext cx="1642629" cy="165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/>
            <a:t>Autoriza</a:t>
          </a:r>
        </a:p>
      </xdr:txBody>
    </xdr:sp>
    <xdr:clientData/>
  </xdr:twoCellAnchor>
  <xdr:twoCellAnchor>
    <xdr:from>
      <xdr:col>0</xdr:col>
      <xdr:colOff>0</xdr:colOff>
      <xdr:row>35</xdr:row>
      <xdr:rowOff>67540</xdr:rowOff>
    </xdr:from>
    <xdr:to>
      <xdr:col>1</xdr:col>
      <xdr:colOff>2266949</xdr:colOff>
      <xdr:row>39</xdr:row>
      <xdr:rowOff>19049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SpPr txBox="1"/>
      </xdr:nvSpPr>
      <xdr:spPr>
        <a:xfrm>
          <a:off x="0" y="5268190"/>
          <a:ext cx="2447924" cy="56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Lic. Paloma Rachel Aguilar Correa</a:t>
          </a:r>
          <a:endParaRPr lang="en-US" sz="9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MX" sz="900" baseline="0"/>
            <a:t>Administradora General de Recursos y Servicios</a:t>
          </a:r>
        </a:p>
      </xdr:txBody>
    </xdr:sp>
    <xdr:clientData/>
  </xdr:twoCellAnchor>
  <xdr:twoCellAnchor>
    <xdr:from>
      <xdr:col>0</xdr:col>
      <xdr:colOff>28574</xdr:colOff>
      <xdr:row>36</xdr:row>
      <xdr:rowOff>0</xdr:rowOff>
    </xdr:from>
    <xdr:to>
      <xdr:col>1</xdr:col>
      <xdr:colOff>2171699</xdr:colOff>
      <xdr:row>36</xdr:row>
      <xdr:rowOff>10392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CxnSpPr/>
      </xdr:nvCxnSpPr>
      <xdr:spPr>
        <a:xfrm flipV="1">
          <a:off x="28574" y="5353050"/>
          <a:ext cx="2324100" cy="103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190499</xdr:colOff>
      <xdr:row>32</xdr:row>
      <xdr:rowOff>0</xdr:rowOff>
    </xdr:from>
    <xdr:to>
      <xdr:col>6</xdr:col>
      <xdr:colOff>699653</xdr:colOff>
      <xdr:row>33</xdr:row>
      <xdr:rowOff>12989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SpPr txBox="1"/>
      </xdr:nvSpPr>
      <xdr:spPr>
        <a:xfrm>
          <a:off x="6762749" y="4743450"/>
          <a:ext cx="1642629" cy="165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/>
            <a:t>Elabora</a:t>
          </a:r>
        </a:p>
      </xdr:txBody>
    </xdr:sp>
    <xdr:clientData/>
  </xdr:twoCellAnchor>
  <xdr:twoCellAnchor>
    <xdr:from>
      <xdr:col>4</xdr:col>
      <xdr:colOff>790574</xdr:colOff>
      <xdr:row>35</xdr:row>
      <xdr:rowOff>134216</xdr:rowOff>
    </xdr:from>
    <xdr:to>
      <xdr:col>7</xdr:col>
      <xdr:colOff>0</xdr:colOff>
      <xdr:row>38</xdr:row>
      <xdr:rowOff>77932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1800-000009000000}"/>
            </a:ext>
          </a:extLst>
        </xdr:cNvPr>
        <xdr:cNvSpPr txBox="1"/>
      </xdr:nvSpPr>
      <xdr:spPr>
        <a:xfrm>
          <a:off x="6419849" y="5334866"/>
          <a:ext cx="2385579" cy="400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María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Lourdes Zepeda Pineda</a:t>
          </a:r>
          <a:endParaRPr lang="en-US" sz="900">
            <a:effectLst/>
          </a:endParaRPr>
        </a:p>
        <a:p>
          <a:pPr algn="ctr"/>
          <a:r>
            <a:rPr lang="es-MX" sz="900" baseline="0"/>
            <a:t>Administradora de Recursos Financieros "3"</a:t>
          </a:r>
          <a:endParaRPr lang="es-MX" sz="900"/>
        </a:p>
      </xdr:txBody>
    </xdr:sp>
    <xdr:clientData/>
  </xdr:twoCellAnchor>
  <xdr:twoCellAnchor>
    <xdr:from>
      <xdr:col>4</xdr:col>
      <xdr:colOff>876299</xdr:colOff>
      <xdr:row>36</xdr:row>
      <xdr:rowOff>1</xdr:rowOff>
    </xdr:from>
    <xdr:to>
      <xdr:col>6</xdr:col>
      <xdr:colOff>866774</xdr:colOff>
      <xdr:row>36</xdr:row>
      <xdr:rowOff>9525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0000000-0008-0000-1800-00000A000000}"/>
            </a:ext>
          </a:extLst>
        </xdr:cNvPr>
        <xdr:cNvCxnSpPr/>
      </xdr:nvCxnSpPr>
      <xdr:spPr>
        <a:xfrm flipV="1">
          <a:off x="6505574" y="5353051"/>
          <a:ext cx="2066925" cy="95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3076574</xdr:colOff>
      <xdr:row>45</xdr:row>
      <xdr:rowOff>9525</xdr:rowOff>
    </xdr:from>
    <xdr:to>
      <xdr:col>3</xdr:col>
      <xdr:colOff>128153</xdr:colOff>
      <xdr:row>46</xdr:row>
      <xdr:rowOff>22514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257549" y="6553200"/>
          <a:ext cx="1642629" cy="165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/>
            <a:t>Revisa</a:t>
          </a:r>
        </a:p>
      </xdr:txBody>
    </xdr:sp>
    <xdr:clientData/>
  </xdr:twoCellAnchor>
  <xdr:twoCellAnchor>
    <xdr:from>
      <xdr:col>1</xdr:col>
      <xdr:colOff>2705099</xdr:colOff>
      <xdr:row>49</xdr:row>
      <xdr:rowOff>866</xdr:rowOff>
    </xdr:from>
    <xdr:to>
      <xdr:col>3</xdr:col>
      <xdr:colOff>499628</xdr:colOff>
      <xdr:row>51</xdr:row>
      <xdr:rowOff>96982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 txBox="1"/>
      </xdr:nvSpPr>
      <xdr:spPr>
        <a:xfrm>
          <a:off x="2886074" y="7154141"/>
          <a:ext cx="2385579" cy="400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Dra.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Débora Schlam Epelstein</a:t>
          </a:r>
          <a:endParaRPr lang="en-US" sz="900">
            <a:effectLst/>
          </a:endParaRPr>
        </a:p>
        <a:p>
          <a:pPr algn="ctr"/>
          <a:r>
            <a:rPr lang="es-MX" sz="900" baseline="0"/>
            <a:t>Administradora Central de Recursos Financieros</a:t>
          </a:r>
          <a:endParaRPr lang="es-MX" sz="900"/>
        </a:p>
      </xdr:txBody>
    </xdr:sp>
    <xdr:clientData/>
  </xdr:twoCellAnchor>
  <xdr:twoCellAnchor>
    <xdr:from>
      <xdr:col>1</xdr:col>
      <xdr:colOff>2809874</xdr:colOff>
      <xdr:row>49</xdr:row>
      <xdr:rowOff>0</xdr:rowOff>
    </xdr:from>
    <xdr:to>
      <xdr:col>3</xdr:col>
      <xdr:colOff>352424</xdr:colOff>
      <xdr:row>49</xdr:row>
      <xdr:rowOff>10391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CxnSpPr/>
      </xdr:nvCxnSpPr>
      <xdr:spPr>
        <a:xfrm flipV="1">
          <a:off x="2990849" y="7153275"/>
          <a:ext cx="2133600" cy="1039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171449</xdr:colOff>
      <xdr:row>45</xdr:row>
      <xdr:rowOff>9525</xdr:rowOff>
    </xdr:from>
    <xdr:to>
      <xdr:col>1</xdr:col>
      <xdr:colOff>1814078</xdr:colOff>
      <xdr:row>46</xdr:row>
      <xdr:rowOff>22514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SpPr txBox="1"/>
      </xdr:nvSpPr>
      <xdr:spPr>
        <a:xfrm>
          <a:off x="352424" y="6553200"/>
          <a:ext cx="1642629" cy="165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/>
            <a:t>Autoriza</a:t>
          </a:r>
        </a:p>
      </xdr:txBody>
    </xdr:sp>
    <xdr:clientData/>
  </xdr:twoCellAnchor>
  <xdr:twoCellAnchor>
    <xdr:from>
      <xdr:col>0</xdr:col>
      <xdr:colOff>0</xdr:colOff>
      <xdr:row>48</xdr:row>
      <xdr:rowOff>48490</xdr:rowOff>
    </xdr:from>
    <xdr:to>
      <xdr:col>1</xdr:col>
      <xdr:colOff>2295525</xdr:colOff>
      <xdr:row>51</xdr:row>
      <xdr:rowOff>152399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SpPr txBox="1"/>
      </xdr:nvSpPr>
      <xdr:spPr>
        <a:xfrm>
          <a:off x="0" y="7049365"/>
          <a:ext cx="2476500" cy="56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 baseline="0"/>
            <a:t>Lic. Paloma Rachel Aguilar Correa</a:t>
          </a:r>
        </a:p>
        <a:p>
          <a:pPr algn="ctr"/>
          <a:r>
            <a:rPr lang="es-MX" sz="900" baseline="0"/>
            <a:t>Administradora General de Recursos y Servicios</a:t>
          </a:r>
        </a:p>
      </xdr:txBody>
    </xdr:sp>
    <xdr:clientData/>
  </xdr:twoCellAnchor>
  <xdr:twoCellAnchor>
    <xdr:from>
      <xdr:col>0</xdr:col>
      <xdr:colOff>28574</xdr:colOff>
      <xdr:row>49</xdr:row>
      <xdr:rowOff>0</xdr:rowOff>
    </xdr:from>
    <xdr:to>
      <xdr:col>1</xdr:col>
      <xdr:colOff>2171699</xdr:colOff>
      <xdr:row>49</xdr:row>
      <xdr:rowOff>10392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CxnSpPr/>
      </xdr:nvCxnSpPr>
      <xdr:spPr>
        <a:xfrm flipV="1">
          <a:off x="28574" y="7153275"/>
          <a:ext cx="2324100" cy="103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45</xdr:row>
      <xdr:rowOff>0</xdr:rowOff>
    </xdr:from>
    <xdr:to>
      <xdr:col>5</xdr:col>
      <xdr:colOff>766328</xdr:colOff>
      <xdr:row>46</xdr:row>
      <xdr:rowOff>12989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1900-000008000000}"/>
            </a:ext>
          </a:extLst>
        </xdr:cNvPr>
        <xdr:cNvSpPr txBox="1"/>
      </xdr:nvSpPr>
      <xdr:spPr>
        <a:xfrm>
          <a:off x="6086474" y="6543675"/>
          <a:ext cx="1642629" cy="165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/>
            <a:t>Elabora</a:t>
          </a:r>
        </a:p>
      </xdr:txBody>
    </xdr:sp>
    <xdr:clientData/>
  </xdr:twoCellAnchor>
  <xdr:twoCellAnchor>
    <xdr:from>
      <xdr:col>3</xdr:col>
      <xdr:colOff>971549</xdr:colOff>
      <xdr:row>48</xdr:row>
      <xdr:rowOff>134216</xdr:rowOff>
    </xdr:from>
    <xdr:to>
      <xdr:col>6</xdr:col>
      <xdr:colOff>0</xdr:colOff>
      <xdr:row>51</xdr:row>
      <xdr:rowOff>77932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SpPr txBox="1"/>
      </xdr:nvSpPr>
      <xdr:spPr>
        <a:xfrm>
          <a:off x="5743574" y="7135091"/>
          <a:ext cx="2385579" cy="400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María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Lourdes Zepeda Pineda</a:t>
          </a:r>
          <a:endParaRPr lang="en-US" sz="900">
            <a:effectLst/>
          </a:endParaRPr>
        </a:p>
        <a:p>
          <a:pPr algn="ctr"/>
          <a:r>
            <a:rPr lang="es-MX" sz="900" baseline="0"/>
            <a:t>Administradora de Recursos Financieros "3"</a:t>
          </a:r>
          <a:endParaRPr lang="es-MX" sz="900"/>
        </a:p>
      </xdr:txBody>
    </xdr:sp>
    <xdr:clientData/>
  </xdr:twoCellAnchor>
  <xdr:twoCellAnchor>
    <xdr:from>
      <xdr:col>3</xdr:col>
      <xdr:colOff>1057274</xdr:colOff>
      <xdr:row>49</xdr:row>
      <xdr:rowOff>1</xdr:rowOff>
    </xdr:from>
    <xdr:to>
      <xdr:col>5</xdr:col>
      <xdr:colOff>933449</xdr:colOff>
      <xdr:row>49</xdr:row>
      <xdr:rowOff>9525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0000000-0008-0000-1900-00000A000000}"/>
            </a:ext>
          </a:extLst>
        </xdr:cNvPr>
        <xdr:cNvCxnSpPr/>
      </xdr:nvCxnSpPr>
      <xdr:spPr>
        <a:xfrm flipV="1">
          <a:off x="5829299" y="7153276"/>
          <a:ext cx="2066925" cy="95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opLeftCell="A16" zoomScale="80" zoomScaleNormal="80" workbookViewId="0">
      <selection activeCell="K19" sqref="K19"/>
    </sheetView>
  </sheetViews>
  <sheetFormatPr baseColWidth="10" defaultColWidth="11.42578125" defaultRowHeight="12"/>
  <cols>
    <col min="1" max="1" width="1.42578125" style="16" customWidth="1"/>
    <col min="2" max="2" width="49.5703125" style="16" customWidth="1"/>
    <col min="3" max="3" width="18.42578125" style="16" customWidth="1"/>
    <col min="4" max="4" width="18.140625" style="16" bestFit="1" customWidth="1"/>
    <col min="5" max="5" width="0.7109375" style="16" customWidth="1"/>
    <col min="6" max="6" width="1.42578125" style="16" customWidth="1"/>
    <col min="7" max="7" width="61.28515625" style="16" customWidth="1"/>
    <col min="8" max="9" width="18.140625" style="16" bestFit="1" customWidth="1"/>
    <col min="10" max="16384" width="11.42578125" style="16"/>
  </cols>
  <sheetData>
    <row r="1" spans="1:9">
      <c r="A1" s="202" t="s">
        <v>0</v>
      </c>
      <c r="B1" s="203"/>
      <c r="C1" s="203"/>
      <c r="D1" s="203"/>
      <c r="E1" s="203"/>
      <c r="F1" s="203"/>
      <c r="G1" s="203"/>
      <c r="H1" s="203"/>
      <c r="I1" s="204"/>
    </row>
    <row r="2" spans="1:9">
      <c r="A2" s="205" t="s">
        <v>1</v>
      </c>
      <c r="B2" s="206"/>
      <c r="C2" s="206"/>
      <c r="D2" s="206"/>
      <c r="E2" s="206"/>
      <c r="F2" s="206"/>
      <c r="G2" s="206"/>
      <c r="H2" s="206"/>
      <c r="I2" s="207"/>
    </row>
    <row r="3" spans="1:9">
      <c r="A3" s="205" t="s">
        <v>2</v>
      </c>
      <c r="B3" s="206"/>
      <c r="C3" s="206"/>
      <c r="D3" s="206"/>
      <c r="E3" s="206"/>
      <c r="F3" s="206"/>
      <c r="G3" s="206"/>
      <c r="H3" s="206"/>
      <c r="I3" s="207"/>
    </row>
    <row r="4" spans="1:9">
      <c r="A4" s="208" t="s">
        <v>249</v>
      </c>
      <c r="B4" s="209"/>
      <c r="C4" s="209"/>
      <c r="D4" s="209"/>
      <c r="E4" s="209"/>
      <c r="F4" s="209"/>
      <c r="G4" s="209"/>
      <c r="H4" s="209"/>
      <c r="I4" s="210"/>
    </row>
    <row r="5" spans="1:9">
      <c r="A5" s="13"/>
      <c r="B5" s="14"/>
      <c r="C5" s="14"/>
      <c r="D5" s="14"/>
      <c r="E5" s="14"/>
      <c r="F5" s="14"/>
      <c r="G5" s="14"/>
      <c r="H5" s="14"/>
      <c r="I5" s="15"/>
    </row>
    <row r="6" spans="1:9" s="21" customFormat="1">
      <c r="A6" s="17" t="s">
        <v>3</v>
      </c>
      <c r="B6" s="18"/>
      <c r="C6" s="19">
        <v>44166</v>
      </c>
      <c r="D6" s="19">
        <v>43830</v>
      </c>
      <c r="E6" s="18"/>
      <c r="F6" s="18" t="s">
        <v>4</v>
      </c>
      <c r="G6" s="18"/>
      <c r="H6" s="19">
        <v>44166</v>
      </c>
      <c r="I6" s="20">
        <v>43830</v>
      </c>
    </row>
    <row r="7" spans="1:9">
      <c r="A7" s="13"/>
      <c r="B7" s="14"/>
      <c r="C7" s="22"/>
      <c r="D7" s="22"/>
      <c r="E7" s="14"/>
      <c r="F7" s="14"/>
      <c r="G7" s="14"/>
      <c r="H7" s="22"/>
      <c r="I7" s="23"/>
    </row>
    <row r="8" spans="1:9" s="21" customFormat="1">
      <c r="A8" s="17" t="s">
        <v>5</v>
      </c>
      <c r="B8" s="18"/>
      <c r="C8" s="24"/>
      <c r="D8" s="24"/>
      <c r="E8" s="18"/>
      <c r="F8" s="18" t="s">
        <v>6</v>
      </c>
      <c r="G8" s="18"/>
      <c r="H8" s="24"/>
      <c r="I8" s="25"/>
    </row>
    <row r="9" spans="1:9">
      <c r="A9" s="13"/>
      <c r="B9" s="14" t="s">
        <v>242</v>
      </c>
      <c r="C9" s="26">
        <v>117368381</v>
      </c>
      <c r="D9" s="26">
        <v>476782727</v>
      </c>
      <c r="E9" s="14"/>
      <c r="F9" s="14"/>
      <c r="G9" s="14" t="s">
        <v>243</v>
      </c>
      <c r="H9" s="27">
        <v>117368381</v>
      </c>
      <c r="I9" s="28">
        <v>476782727</v>
      </c>
    </row>
    <row r="10" spans="1:9">
      <c r="A10" s="13"/>
      <c r="B10" s="14" t="s">
        <v>244</v>
      </c>
      <c r="C10" s="26">
        <v>5315381</v>
      </c>
      <c r="D10" s="26">
        <v>10460909</v>
      </c>
      <c r="E10" s="14"/>
      <c r="F10" s="14"/>
      <c r="G10" s="14" t="s">
        <v>247</v>
      </c>
      <c r="H10" s="27">
        <v>0</v>
      </c>
      <c r="I10" s="28">
        <v>0</v>
      </c>
    </row>
    <row r="11" spans="1:9">
      <c r="A11" s="13"/>
      <c r="B11" s="14" t="s">
        <v>7</v>
      </c>
      <c r="C11" s="26">
        <v>0</v>
      </c>
      <c r="D11" s="26">
        <v>0</v>
      </c>
      <c r="E11" s="14"/>
      <c r="F11" s="14"/>
      <c r="G11" s="14" t="s">
        <v>8</v>
      </c>
      <c r="H11" s="27">
        <v>0</v>
      </c>
      <c r="I11" s="28">
        <v>0</v>
      </c>
    </row>
    <row r="12" spans="1:9">
      <c r="A12" s="13"/>
      <c r="B12" s="14" t="s">
        <v>9</v>
      </c>
      <c r="C12" s="26">
        <v>0</v>
      </c>
      <c r="D12" s="26">
        <v>0</v>
      </c>
      <c r="E12" s="14"/>
      <c r="F12" s="14"/>
      <c r="G12" s="14" t="s">
        <v>10</v>
      </c>
      <c r="H12" s="27">
        <v>0</v>
      </c>
      <c r="I12" s="28">
        <v>0</v>
      </c>
    </row>
    <row r="13" spans="1:9">
      <c r="A13" s="13"/>
      <c r="B13" s="14" t="s">
        <v>245</v>
      </c>
      <c r="C13" s="26">
        <v>31322897</v>
      </c>
      <c r="D13" s="26">
        <v>45834539</v>
      </c>
      <c r="E13" s="14"/>
      <c r="F13" s="14"/>
      <c r="G13" s="14" t="s">
        <v>11</v>
      </c>
      <c r="H13" s="27">
        <v>0</v>
      </c>
      <c r="I13" s="28">
        <v>0</v>
      </c>
    </row>
    <row r="14" spans="1:9">
      <c r="A14" s="13"/>
      <c r="B14" s="14" t="s">
        <v>12</v>
      </c>
      <c r="C14" s="26">
        <v>0</v>
      </c>
      <c r="D14" s="26">
        <v>0</v>
      </c>
      <c r="E14" s="14"/>
      <c r="F14" s="14"/>
      <c r="G14" s="14" t="s">
        <v>13</v>
      </c>
      <c r="H14" s="27">
        <v>0</v>
      </c>
      <c r="I14" s="28">
        <v>0</v>
      </c>
    </row>
    <row r="15" spans="1:9">
      <c r="A15" s="13"/>
      <c r="B15" s="14" t="s">
        <v>246</v>
      </c>
      <c r="C15" s="29">
        <v>270935794</v>
      </c>
      <c r="D15" s="29">
        <v>2271515537</v>
      </c>
      <c r="E15" s="14"/>
      <c r="F15" s="14"/>
      <c r="G15" s="14" t="s">
        <v>14</v>
      </c>
      <c r="H15" s="27">
        <v>0</v>
      </c>
      <c r="I15" s="28">
        <v>0</v>
      </c>
    </row>
    <row r="16" spans="1:9">
      <c r="A16" s="13"/>
      <c r="B16" s="14"/>
      <c r="C16" s="26"/>
      <c r="D16" s="26"/>
      <c r="E16" s="14"/>
      <c r="F16" s="14"/>
      <c r="G16" s="14" t="s">
        <v>15</v>
      </c>
      <c r="H16" s="30">
        <v>0</v>
      </c>
      <c r="I16" s="31">
        <v>0</v>
      </c>
    </row>
    <row r="17" spans="1:9">
      <c r="A17" s="13"/>
      <c r="B17" s="18" t="s">
        <v>16</v>
      </c>
      <c r="C17" s="26">
        <f>SUM(C9:C15)</f>
        <v>424942453</v>
      </c>
      <c r="D17" s="26">
        <f>SUM(D9:D15)</f>
        <v>2804593712</v>
      </c>
      <c r="E17" s="14"/>
      <c r="F17" s="14"/>
      <c r="G17" s="14"/>
      <c r="H17" s="27"/>
      <c r="I17" s="28"/>
    </row>
    <row r="18" spans="1:9">
      <c r="A18" s="13"/>
      <c r="B18" s="14"/>
      <c r="C18" s="26"/>
      <c r="D18" s="32"/>
      <c r="E18" s="14"/>
      <c r="F18" s="14"/>
      <c r="G18" s="18" t="s">
        <v>17</v>
      </c>
      <c r="H18" s="27">
        <f>SUM(H9:H16)</f>
        <v>117368381</v>
      </c>
      <c r="I18" s="33">
        <f>SUM(I9:I16)</f>
        <v>476782727</v>
      </c>
    </row>
    <row r="19" spans="1:9" s="21" customFormat="1">
      <c r="A19" s="17" t="s">
        <v>18</v>
      </c>
      <c r="B19" s="18"/>
      <c r="C19" s="34"/>
      <c r="D19" s="35"/>
      <c r="E19" s="18"/>
      <c r="F19" s="18"/>
      <c r="G19" s="18"/>
      <c r="H19" s="36"/>
      <c r="I19" s="37"/>
    </row>
    <row r="20" spans="1:9">
      <c r="A20" s="13"/>
      <c r="B20" s="14" t="s">
        <v>19</v>
      </c>
      <c r="C20" s="26">
        <v>0</v>
      </c>
      <c r="D20" s="32">
        <v>0</v>
      </c>
      <c r="E20" s="14"/>
      <c r="F20" s="18" t="s">
        <v>20</v>
      </c>
      <c r="G20" s="14"/>
      <c r="H20" s="27"/>
      <c r="I20" s="38"/>
    </row>
    <row r="21" spans="1:9">
      <c r="A21" s="13"/>
      <c r="B21" s="14" t="s">
        <v>21</v>
      </c>
      <c r="C21" s="26">
        <v>0</v>
      </c>
      <c r="D21" s="32">
        <v>0</v>
      </c>
      <c r="E21" s="14"/>
      <c r="F21" s="14"/>
      <c r="G21" s="14" t="s">
        <v>22</v>
      </c>
      <c r="H21" s="27">
        <v>0</v>
      </c>
      <c r="I21" s="38">
        <v>0</v>
      </c>
    </row>
    <row r="22" spans="1:9">
      <c r="A22" s="13"/>
      <c r="B22" s="14" t="s">
        <v>23</v>
      </c>
      <c r="C22" s="26">
        <v>9935062821</v>
      </c>
      <c r="D22" s="26">
        <v>9087367017</v>
      </c>
      <c r="E22" s="14"/>
      <c r="F22" s="14"/>
      <c r="G22" s="14" t="s">
        <v>24</v>
      </c>
      <c r="H22" s="27">
        <v>0</v>
      </c>
      <c r="I22" s="38">
        <v>0</v>
      </c>
    </row>
    <row r="23" spans="1:9">
      <c r="A23" s="13"/>
      <c r="B23" s="14" t="s">
        <v>25</v>
      </c>
      <c r="C23" s="26">
        <v>4196218730</v>
      </c>
      <c r="D23" s="26">
        <v>4212500536</v>
      </c>
      <c r="E23" s="14"/>
      <c r="F23" s="14"/>
      <c r="G23" s="14" t="s">
        <v>26</v>
      </c>
      <c r="H23" s="27">
        <v>0</v>
      </c>
      <c r="I23" s="38">
        <v>0</v>
      </c>
    </row>
    <row r="24" spans="1:9">
      <c r="A24" s="13"/>
      <c r="B24" s="14" t="s">
        <v>27</v>
      </c>
      <c r="C24" s="26">
        <v>2221240877.2400002</v>
      </c>
      <c r="D24" s="26">
        <v>2221240877.2400002</v>
      </c>
      <c r="E24" s="14"/>
      <c r="F24" s="14"/>
      <c r="G24" s="14" t="s">
        <v>28</v>
      </c>
      <c r="H24" s="27">
        <v>0</v>
      </c>
      <c r="I24" s="38">
        <v>0</v>
      </c>
    </row>
    <row r="25" spans="1:9">
      <c r="A25" s="13"/>
      <c r="B25" s="14" t="s">
        <v>29</v>
      </c>
      <c r="C25" s="26">
        <v>0</v>
      </c>
      <c r="D25" s="32">
        <v>0</v>
      </c>
      <c r="E25" s="14"/>
      <c r="F25" s="14"/>
      <c r="G25" s="14" t="s">
        <v>30</v>
      </c>
      <c r="H25" s="27">
        <v>0</v>
      </c>
      <c r="I25" s="38">
        <v>0</v>
      </c>
    </row>
    <row r="26" spans="1:9">
      <c r="A26" s="13"/>
      <c r="B26" s="14" t="s">
        <v>31</v>
      </c>
      <c r="C26" s="26">
        <v>0</v>
      </c>
      <c r="D26" s="32">
        <v>0</v>
      </c>
      <c r="E26" s="14"/>
      <c r="F26" s="14"/>
      <c r="G26" s="14" t="s">
        <v>32</v>
      </c>
      <c r="H26" s="30">
        <v>0</v>
      </c>
      <c r="I26" s="31">
        <v>0</v>
      </c>
    </row>
    <row r="27" spans="1:9">
      <c r="A27" s="13"/>
      <c r="B27" s="14" t="s">
        <v>33</v>
      </c>
      <c r="C27" s="26">
        <v>0</v>
      </c>
      <c r="D27" s="32">
        <v>0</v>
      </c>
      <c r="E27" s="14"/>
      <c r="F27" s="14"/>
      <c r="G27" s="14"/>
      <c r="H27" s="27"/>
      <c r="I27" s="38"/>
    </row>
    <row r="28" spans="1:9">
      <c r="A28" s="13"/>
      <c r="B28" s="14" t="s">
        <v>34</v>
      </c>
      <c r="C28" s="29">
        <v>0</v>
      </c>
      <c r="D28" s="39">
        <v>0</v>
      </c>
      <c r="E28" s="14"/>
      <c r="F28" s="14"/>
      <c r="G28" s="40" t="s">
        <v>35</v>
      </c>
      <c r="H28" s="30">
        <f>SUM(H21:H26)</f>
        <v>0</v>
      </c>
      <c r="I28" s="41">
        <f>SUM(I21:I26)</f>
        <v>0</v>
      </c>
    </row>
    <row r="29" spans="1:9">
      <c r="A29" s="13"/>
      <c r="B29" s="14"/>
      <c r="C29" s="26"/>
      <c r="D29" s="26"/>
      <c r="E29" s="14"/>
      <c r="F29" s="14"/>
      <c r="G29" s="14"/>
      <c r="H29" s="27"/>
      <c r="I29" s="38"/>
    </row>
    <row r="30" spans="1:9">
      <c r="A30" s="13"/>
      <c r="B30" s="18" t="s">
        <v>36</v>
      </c>
      <c r="C30" s="26">
        <f>SUM(C20:C28)</f>
        <v>16352522428.24</v>
      </c>
      <c r="D30" s="26">
        <f>SUM(D20:D28)</f>
        <v>15521108430.24</v>
      </c>
      <c r="E30" s="14"/>
      <c r="F30" s="18" t="s">
        <v>37</v>
      </c>
      <c r="G30" s="14"/>
      <c r="H30" s="27">
        <f>H18+H28</f>
        <v>117368381</v>
      </c>
      <c r="I30" s="33">
        <f>I18+I28</f>
        <v>476782727</v>
      </c>
    </row>
    <row r="31" spans="1:9">
      <c r="A31" s="13"/>
      <c r="B31" s="14"/>
      <c r="C31" s="26"/>
      <c r="D31" s="26"/>
      <c r="E31" s="14"/>
      <c r="F31" s="14"/>
      <c r="G31" s="14"/>
      <c r="H31" s="27"/>
      <c r="I31" s="28"/>
    </row>
    <row r="32" spans="1:9" s="21" customFormat="1">
      <c r="A32" s="17"/>
      <c r="B32" s="18"/>
      <c r="C32" s="18"/>
      <c r="D32" s="18"/>
      <c r="E32" s="18"/>
      <c r="F32" s="18" t="s">
        <v>38</v>
      </c>
      <c r="G32" s="18"/>
      <c r="H32" s="36"/>
      <c r="I32" s="42"/>
    </row>
    <row r="33" spans="1:9">
      <c r="A33" s="13"/>
      <c r="B33" s="14"/>
      <c r="C33" s="27"/>
      <c r="D33" s="26"/>
      <c r="E33" s="14"/>
      <c r="F33" s="14"/>
      <c r="G33" s="14"/>
      <c r="H33" s="27"/>
      <c r="I33" s="28"/>
    </row>
    <row r="34" spans="1:9">
      <c r="A34" s="13"/>
      <c r="B34" s="14"/>
      <c r="C34" s="27"/>
      <c r="D34" s="26"/>
      <c r="E34" s="14"/>
      <c r="F34" s="18" t="s">
        <v>39</v>
      </c>
      <c r="G34" s="14"/>
      <c r="H34" s="30">
        <f>SUM(H35:H37)</f>
        <v>16653643473</v>
      </c>
      <c r="I34" s="41">
        <f>SUM(I35:I37)</f>
        <v>17002424149</v>
      </c>
    </row>
    <row r="35" spans="1:9">
      <c r="A35" s="13"/>
      <c r="B35" s="14"/>
      <c r="C35" s="43"/>
      <c r="D35" s="43"/>
      <c r="E35" s="14"/>
      <c r="F35" s="14"/>
      <c r="G35" s="14" t="s">
        <v>40</v>
      </c>
      <c r="H35" s="27">
        <v>17855506745</v>
      </c>
      <c r="I35" s="28">
        <v>19476232936</v>
      </c>
    </row>
    <row r="36" spans="1:9">
      <c r="A36" s="13"/>
      <c r="B36" s="14"/>
      <c r="C36" s="14"/>
      <c r="D36" s="14"/>
      <c r="E36" s="14"/>
      <c r="F36" s="14"/>
      <c r="G36" s="14" t="s">
        <v>41</v>
      </c>
      <c r="H36" s="27">
        <v>0</v>
      </c>
      <c r="I36" s="28">
        <v>0</v>
      </c>
    </row>
    <row r="37" spans="1:9">
      <c r="A37" s="13"/>
      <c r="B37" s="14"/>
      <c r="C37" s="14"/>
      <c r="D37" s="14"/>
      <c r="E37" s="14"/>
      <c r="F37" s="14"/>
      <c r="G37" s="14" t="s">
        <v>42</v>
      </c>
      <c r="H37" s="27">
        <v>-1201863272</v>
      </c>
      <c r="I37" s="28">
        <v>-2473808787</v>
      </c>
    </row>
    <row r="38" spans="1:9">
      <c r="A38" s="13"/>
      <c r="B38" s="14"/>
      <c r="C38" s="14"/>
      <c r="D38" s="14"/>
      <c r="E38" s="14"/>
      <c r="F38" s="14"/>
      <c r="G38" s="14"/>
      <c r="H38" s="27"/>
      <c r="I38" s="28"/>
    </row>
    <row r="39" spans="1:9">
      <c r="A39" s="13"/>
      <c r="B39" s="14"/>
      <c r="C39" s="14"/>
      <c r="D39" s="14"/>
      <c r="E39" s="14"/>
      <c r="F39" s="18" t="s">
        <v>43</v>
      </c>
      <c r="G39" s="14"/>
      <c r="H39" s="30">
        <f>SUM(H40:H44)</f>
        <v>6453027</v>
      </c>
      <c r="I39" s="41">
        <f>SUM(I40:I44)</f>
        <v>846495266</v>
      </c>
    </row>
    <row r="40" spans="1:9">
      <c r="A40" s="13"/>
      <c r="B40" s="14"/>
      <c r="C40" s="14"/>
      <c r="D40" s="14"/>
      <c r="E40" s="14"/>
      <c r="F40" s="14"/>
      <c r="G40" s="14" t="s">
        <v>44</v>
      </c>
      <c r="H40" s="27">
        <v>5539335</v>
      </c>
      <c r="I40" s="28">
        <v>23001394</v>
      </c>
    </row>
    <row r="41" spans="1:9">
      <c r="A41" s="13"/>
      <c r="B41" s="14"/>
      <c r="C41" s="14"/>
      <c r="D41" s="14"/>
      <c r="E41" s="14"/>
      <c r="F41" s="14"/>
      <c r="G41" s="14" t="s">
        <v>45</v>
      </c>
      <c r="H41" s="27">
        <v>0</v>
      </c>
      <c r="I41" s="28">
        <v>0</v>
      </c>
    </row>
    <row r="42" spans="1:9">
      <c r="A42" s="13"/>
      <c r="B42" s="14"/>
      <c r="C42" s="14"/>
      <c r="D42" s="14"/>
      <c r="E42" s="14"/>
      <c r="F42" s="14"/>
      <c r="G42" s="14" t="s">
        <v>46</v>
      </c>
      <c r="H42" s="27">
        <v>0</v>
      </c>
      <c r="I42" s="28">
        <v>0</v>
      </c>
    </row>
    <row r="43" spans="1:9">
      <c r="A43" s="13"/>
      <c r="B43" s="14"/>
      <c r="C43" s="14"/>
      <c r="D43" s="14"/>
      <c r="E43" s="14"/>
      <c r="F43" s="14"/>
      <c r="G43" s="14" t="s">
        <v>47</v>
      </c>
      <c r="H43" s="27">
        <v>0</v>
      </c>
      <c r="I43" s="28">
        <v>0</v>
      </c>
    </row>
    <row r="44" spans="1:9">
      <c r="A44" s="13"/>
      <c r="B44" s="14"/>
      <c r="C44" s="14"/>
      <c r="D44" s="14"/>
      <c r="E44" s="14"/>
      <c r="F44" s="14"/>
      <c r="G44" s="14" t="s">
        <v>48</v>
      </c>
      <c r="H44" s="27">
        <v>913692</v>
      </c>
      <c r="I44" s="28">
        <v>823493872</v>
      </c>
    </row>
    <row r="45" spans="1:9">
      <c r="A45" s="13"/>
      <c r="B45" s="14"/>
      <c r="C45" s="14"/>
      <c r="D45" s="14"/>
      <c r="E45" s="14"/>
      <c r="F45" s="14"/>
      <c r="G45" s="14"/>
      <c r="H45" s="27"/>
      <c r="I45" s="28"/>
    </row>
    <row r="46" spans="1:9">
      <c r="A46" s="13"/>
      <c r="B46" s="14"/>
      <c r="C46" s="14"/>
      <c r="D46" s="14"/>
      <c r="E46" s="14"/>
      <c r="F46" s="18" t="s">
        <v>49</v>
      </c>
      <c r="G46" s="14"/>
      <c r="H46" s="27">
        <f>SUM(H47:H48)</f>
        <v>0</v>
      </c>
      <c r="I46" s="28">
        <v>0</v>
      </c>
    </row>
    <row r="47" spans="1:9">
      <c r="A47" s="13"/>
      <c r="B47" s="14"/>
      <c r="C47" s="14"/>
      <c r="D47" s="14"/>
      <c r="E47" s="14"/>
      <c r="F47" s="14"/>
      <c r="G47" s="14" t="s">
        <v>50</v>
      </c>
      <c r="H47" s="27">
        <v>0</v>
      </c>
      <c r="I47" s="28">
        <v>0</v>
      </c>
    </row>
    <row r="48" spans="1:9">
      <c r="A48" s="13"/>
      <c r="B48" s="14"/>
      <c r="C48" s="14"/>
      <c r="D48" s="14"/>
      <c r="E48" s="14"/>
      <c r="F48" s="14"/>
      <c r="G48" s="14" t="s">
        <v>51</v>
      </c>
      <c r="H48" s="30">
        <v>0</v>
      </c>
      <c r="I48" s="31">
        <v>0</v>
      </c>
    </row>
    <row r="49" spans="1:9">
      <c r="A49" s="13"/>
      <c r="B49" s="14"/>
      <c r="C49" s="14"/>
      <c r="D49" s="14"/>
      <c r="E49" s="14"/>
      <c r="F49" s="14"/>
      <c r="G49" s="14"/>
      <c r="H49" s="27"/>
      <c r="I49" s="28"/>
    </row>
    <row r="50" spans="1:9">
      <c r="A50" s="13"/>
      <c r="B50" s="14"/>
      <c r="C50" s="14"/>
      <c r="D50" s="14"/>
      <c r="E50" s="14"/>
      <c r="F50" s="18" t="s">
        <v>52</v>
      </c>
      <c r="G50" s="14"/>
      <c r="H50" s="30">
        <f>H34+H39+H46</f>
        <v>16660096500</v>
      </c>
      <c r="I50" s="41">
        <f>I34+I39+I46</f>
        <v>17848919415</v>
      </c>
    </row>
    <row r="51" spans="1:9">
      <c r="A51" s="13"/>
      <c r="B51" s="14"/>
      <c r="C51" s="14"/>
      <c r="D51" s="14"/>
      <c r="E51" s="14"/>
      <c r="F51" s="14"/>
      <c r="G51" s="14"/>
      <c r="H51" s="36"/>
      <c r="I51" s="28"/>
    </row>
    <row r="52" spans="1:9" ht="12.75" thickBot="1">
      <c r="A52" s="17" t="s">
        <v>53</v>
      </c>
      <c r="B52" s="18"/>
      <c r="C52" s="44">
        <f>C17+C30</f>
        <v>16777464881.24</v>
      </c>
      <c r="D52" s="44">
        <f>D17+D30</f>
        <v>18325702142.239998</v>
      </c>
      <c r="E52" s="14"/>
      <c r="F52" s="18" t="s">
        <v>54</v>
      </c>
      <c r="G52" s="14"/>
      <c r="H52" s="44">
        <f>H30+H50</f>
        <v>16777464881</v>
      </c>
      <c r="I52" s="44">
        <f>I30+I50</f>
        <v>18325702142</v>
      </c>
    </row>
    <row r="53" spans="1:9" ht="12.75" thickTop="1">
      <c r="A53" s="45"/>
      <c r="B53" s="46"/>
      <c r="C53" s="46"/>
      <c r="D53" s="46"/>
      <c r="E53" s="46"/>
      <c r="F53" s="46"/>
      <c r="G53" s="46"/>
      <c r="H53" s="47"/>
      <c r="I53" s="41"/>
    </row>
    <row r="54" spans="1:9">
      <c r="H54" s="48"/>
      <c r="I54" s="48"/>
    </row>
    <row r="55" spans="1:9">
      <c r="B55" s="16" t="s">
        <v>261</v>
      </c>
      <c r="H55" s="48"/>
      <c r="I55" s="48"/>
    </row>
    <row r="56" spans="1:9">
      <c r="H56" s="48"/>
      <c r="I56" s="48"/>
    </row>
    <row r="57" spans="1:9">
      <c r="H57" s="48"/>
      <c r="I57" s="48"/>
    </row>
    <row r="58" spans="1:9">
      <c r="D58" s="49"/>
      <c r="H58" s="48"/>
      <c r="I58" s="48"/>
    </row>
    <row r="59" spans="1:9">
      <c r="H59" s="48"/>
      <c r="I59" s="48"/>
    </row>
    <row r="60" spans="1:9">
      <c r="H60" s="48"/>
      <c r="I60" s="48"/>
    </row>
    <row r="61" spans="1:9">
      <c r="H61" s="48"/>
      <c r="I61" s="48"/>
    </row>
    <row r="62" spans="1:9">
      <c r="H62" s="48"/>
      <c r="I62" s="48"/>
    </row>
    <row r="63" spans="1:9">
      <c r="H63" s="48"/>
      <c r="I63" s="48"/>
    </row>
    <row r="64" spans="1:9">
      <c r="H64" s="48"/>
      <c r="I64" s="48"/>
    </row>
    <row r="65" spans="8:9">
      <c r="H65" s="48"/>
      <c r="I65" s="48"/>
    </row>
  </sheetData>
  <customSheetViews>
    <customSheetView guid="{128180EF-B6A6-4DAB-8921-901EF35F5F70}" scale="80" printArea="1">
      <selection activeCell="A3" sqref="A3:I3"/>
      <pageMargins left="0.70866141732283472" right="0.31496062992125984" top="0.55118110236220474" bottom="0.55118110236220474" header="0.31496062992125984" footer="0.31496062992125984"/>
      <pageSetup scale="67" orientation="landscape" horizontalDpi="4294967295" verticalDpi="4294967295" r:id="rId1"/>
    </customSheetView>
  </customSheetViews>
  <mergeCells count="4">
    <mergeCell ref="A1:I1"/>
    <mergeCell ref="A2:I2"/>
    <mergeCell ref="A4:I4"/>
    <mergeCell ref="A3:I3"/>
  </mergeCells>
  <pageMargins left="0.70866141732283472" right="0.31496062992125984" top="0.55118110236220474" bottom="0.55118110236220474" header="0.31496062992125984" footer="0.31496062992125984"/>
  <pageSetup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topLeftCell="A58" zoomScale="90" zoomScaleNormal="90" workbookViewId="0">
      <selection activeCell="C24" sqref="C24"/>
    </sheetView>
  </sheetViews>
  <sheetFormatPr baseColWidth="10" defaultColWidth="11.42578125" defaultRowHeight="15"/>
  <cols>
    <col min="1" max="1" width="1.5703125" style="88" customWidth="1"/>
    <col min="2" max="2" width="66.28515625" style="88" customWidth="1"/>
    <col min="3" max="3" width="18.42578125" style="89" customWidth="1"/>
    <col min="4" max="4" width="15.7109375" style="89" customWidth="1"/>
    <col min="5" max="5" width="19" style="54" bestFit="1" customWidth="1"/>
    <col min="6" max="7" width="11.42578125" style="54"/>
    <col min="8" max="8" width="29" style="55" customWidth="1"/>
    <col min="9" max="9" width="17.7109375" style="56" bestFit="1" customWidth="1"/>
    <col min="10" max="16384" width="11.42578125" style="54"/>
  </cols>
  <sheetData>
    <row r="1" spans="1:5">
      <c r="A1" s="215" t="s">
        <v>0</v>
      </c>
      <c r="B1" s="216"/>
      <c r="C1" s="216"/>
      <c r="D1" s="217"/>
    </row>
    <row r="2" spans="1:5">
      <c r="A2" s="212" t="s">
        <v>55</v>
      </c>
      <c r="B2" s="213"/>
      <c r="C2" s="213"/>
      <c r="D2" s="214"/>
    </row>
    <row r="3" spans="1:5">
      <c r="A3" s="212" t="s">
        <v>248</v>
      </c>
      <c r="B3" s="213"/>
      <c r="C3" s="213"/>
      <c r="D3" s="214"/>
    </row>
    <row r="4" spans="1:5">
      <c r="A4" s="218" t="s">
        <v>249</v>
      </c>
      <c r="B4" s="219"/>
      <c r="C4" s="219"/>
      <c r="D4" s="220"/>
    </row>
    <row r="5" spans="1:5" ht="6" customHeight="1">
      <c r="A5" s="50"/>
      <c r="B5" s="51"/>
      <c r="C5" s="52"/>
      <c r="D5" s="53"/>
    </row>
    <row r="6" spans="1:5">
      <c r="A6" s="57"/>
      <c r="B6" s="58"/>
      <c r="C6" s="59">
        <v>44166</v>
      </c>
      <c r="D6" s="60">
        <v>43830</v>
      </c>
    </row>
    <row r="7" spans="1:5" ht="7.5" customHeight="1">
      <c r="A7" s="61"/>
      <c r="B7" s="62"/>
      <c r="C7" s="63"/>
      <c r="D7" s="64"/>
    </row>
    <row r="8" spans="1:5">
      <c r="A8" s="57" t="s">
        <v>56</v>
      </c>
      <c r="B8" s="58"/>
      <c r="C8" s="65"/>
      <c r="D8" s="66"/>
      <c r="E8" s="56">
        <v>11569075137.6</v>
      </c>
    </row>
    <row r="9" spans="1:5">
      <c r="A9" s="57" t="s">
        <v>252</v>
      </c>
      <c r="B9" s="62"/>
      <c r="C9" s="67">
        <f>SUM(C10:C17)</f>
        <v>0</v>
      </c>
      <c r="D9" s="68">
        <v>0</v>
      </c>
      <c r="E9" s="56">
        <v>140688809.22999996</v>
      </c>
    </row>
    <row r="10" spans="1:5">
      <c r="A10" s="61"/>
      <c r="B10" s="62" t="s">
        <v>57</v>
      </c>
      <c r="C10" s="67">
        <v>0</v>
      </c>
      <c r="D10" s="68">
        <v>0</v>
      </c>
      <c r="E10" s="56">
        <v>2364101696.1900001</v>
      </c>
    </row>
    <row r="11" spans="1:5">
      <c r="A11" s="61"/>
      <c r="B11" s="62" t="s">
        <v>58</v>
      </c>
      <c r="C11" s="67">
        <v>0</v>
      </c>
      <c r="D11" s="68">
        <v>0</v>
      </c>
      <c r="E11" s="56">
        <v>10213765.57</v>
      </c>
    </row>
    <row r="12" spans="1:5">
      <c r="A12" s="61"/>
      <c r="B12" s="62" t="s">
        <v>59</v>
      </c>
      <c r="C12" s="67">
        <v>0</v>
      </c>
      <c r="D12" s="68">
        <v>0</v>
      </c>
      <c r="E12" s="56">
        <v>6587329.1200000001</v>
      </c>
    </row>
    <row r="13" spans="1:5">
      <c r="A13" s="61"/>
      <c r="B13" s="62" t="s">
        <v>60</v>
      </c>
      <c r="C13" s="67">
        <v>0</v>
      </c>
      <c r="D13" s="68">
        <v>0</v>
      </c>
      <c r="E13" s="56">
        <v>14090666737.710001</v>
      </c>
    </row>
    <row r="14" spans="1:5">
      <c r="A14" s="61"/>
      <c r="B14" s="62" t="s">
        <v>61</v>
      </c>
      <c r="C14" s="67">
        <v>0</v>
      </c>
      <c r="D14" s="68">
        <v>0</v>
      </c>
    </row>
    <row r="15" spans="1:5">
      <c r="A15" s="61"/>
      <c r="B15" s="62" t="s">
        <v>62</v>
      </c>
      <c r="C15" s="67">
        <v>0</v>
      </c>
      <c r="D15" s="68">
        <v>0</v>
      </c>
    </row>
    <row r="16" spans="1:5">
      <c r="A16" s="61"/>
      <c r="B16" s="62" t="s">
        <v>63</v>
      </c>
      <c r="C16" s="67">
        <v>0</v>
      </c>
      <c r="D16" s="68">
        <v>0</v>
      </c>
    </row>
    <row r="17" spans="1:9" ht="9" customHeight="1">
      <c r="A17" s="61"/>
      <c r="B17" s="69"/>
      <c r="C17" s="70"/>
      <c r="D17" s="71"/>
    </row>
    <row r="18" spans="1:9" ht="6.75" customHeight="1">
      <c r="A18" s="61"/>
      <c r="B18" s="62"/>
      <c r="C18" s="67"/>
      <c r="D18" s="68"/>
    </row>
    <row r="19" spans="1:9" ht="24.75" customHeight="1">
      <c r="A19" s="211" t="s">
        <v>250</v>
      </c>
      <c r="B19" s="211"/>
      <c r="C19" s="72">
        <f>SUM(C20:C21)</f>
        <v>14090666738</v>
      </c>
      <c r="D19" s="73">
        <f>SUM(D20:D21)</f>
        <v>14927303894</v>
      </c>
    </row>
    <row r="20" spans="1:9" ht="24.75" customHeight="1">
      <c r="A20" s="61"/>
      <c r="B20" s="74" t="s">
        <v>241</v>
      </c>
      <c r="C20" s="75"/>
      <c r="D20" s="68"/>
      <c r="E20" s="76"/>
    </row>
    <row r="21" spans="1:9">
      <c r="A21" s="61"/>
      <c r="B21" s="62" t="s">
        <v>64</v>
      </c>
      <c r="C21" s="67">
        <v>14090666738</v>
      </c>
      <c r="D21" s="68">
        <v>14927303894</v>
      </c>
    </row>
    <row r="22" spans="1:9" ht="6.75" customHeight="1">
      <c r="A22" s="61"/>
      <c r="B22" s="62"/>
      <c r="C22" s="67"/>
      <c r="D22" s="68"/>
    </row>
    <row r="23" spans="1:9">
      <c r="A23" s="57" t="s">
        <v>251</v>
      </c>
      <c r="B23" s="62"/>
      <c r="C23" s="72">
        <f>SUM(C24:C28)</f>
        <v>25420961</v>
      </c>
      <c r="D23" s="73">
        <f>SUM(D24:D28)</f>
        <v>44896395</v>
      </c>
      <c r="F23" s="54" t="s">
        <v>240</v>
      </c>
    </row>
    <row r="24" spans="1:9">
      <c r="A24" s="61"/>
      <c r="B24" s="62" t="s">
        <v>65</v>
      </c>
      <c r="C24" s="67">
        <v>0</v>
      </c>
      <c r="D24" s="68">
        <v>0</v>
      </c>
    </row>
    <row r="25" spans="1:9">
      <c r="A25" s="61"/>
      <c r="B25" s="62" t="s">
        <v>66</v>
      </c>
      <c r="C25" s="67">
        <v>0</v>
      </c>
      <c r="D25" s="68">
        <v>0</v>
      </c>
    </row>
    <row r="26" spans="1:9">
      <c r="A26" s="61"/>
      <c r="B26" s="62" t="s">
        <v>67</v>
      </c>
      <c r="C26" s="67">
        <v>0</v>
      </c>
      <c r="D26" s="68">
        <v>0</v>
      </c>
    </row>
    <row r="27" spans="1:9">
      <c r="A27" s="61"/>
      <c r="B27" s="62" t="s">
        <v>68</v>
      </c>
      <c r="C27" s="67">
        <v>0</v>
      </c>
      <c r="D27" s="68">
        <v>0</v>
      </c>
    </row>
    <row r="28" spans="1:9">
      <c r="A28" s="61"/>
      <c r="B28" s="62" t="s">
        <v>69</v>
      </c>
      <c r="C28" s="67">
        <v>25420961</v>
      </c>
      <c r="D28" s="68">
        <v>44896395</v>
      </c>
    </row>
    <row r="29" spans="1:9" ht="6.75" customHeight="1">
      <c r="A29" s="61"/>
      <c r="B29" s="62"/>
      <c r="C29" s="67"/>
      <c r="D29" s="68"/>
    </row>
    <row r="30" spans="1:9">
      <c r="A30" s="57" t="s">
        <v>70</v>
      </c>
      <c r="B30" s="62"/>
      <c r="C30" s="72">
        <f>C9+C19+C23</f>
        <v>14116087699</v>
      </c>
      <c r="D30" s="73">
        <f>D9+D19+D23</f>
        <v>14972200289</v>
      </c>
      <c r="H30" s="55" t="s">
        <v>71</v>
      </c>
      <c r="I30" s="56">
        <v>2000</v>
      </c>
    </row>
    <row r="31" spans="1:9">
      <c r="A31" s="61"/>
      <c r="B31" s="62"/>
      <c r="C31" s="67"/>
      <c r="D31" s="68"/>
      <c r="H31" s="55" t="s">
        <v>72</v>
      </c>
      <c r="I31" s="56">
        <v>140688809.22999996</v>
      </c>
    </row>
    <row r="32" spans="1:9">
      <c r="A32" s="57" t="s">
        <v>73</v>
      </c>
      <c r="B32" s="58"/>
      <c r="C32" s="67"/>
      <c r="D32" s="73"/>
      <c r="H32" s="55" t="s">
        <v>74</v>
      </c>
      <c r="I32" s="56">
        <v>-4409834.3443881879</v>
      </c>
    </row>
    <row r="33" spans="1:9">
      <c r="A33" s="57" t="s">
        <v>75</v>
      </c>
      <c r="B33" s="62"/>
      <c r="C33" s="72">
        <f>SUM(C34:C36)</f>
        <v>14093747268</v>
      </c>
      <c r="D33" s="73">
        <f>SUM(D34:D36)</f>
        <v>13912735105</v>
      </c>
      <c r="E33" s="56">
        <v>13966711029</v>
      </c>
      <c r="H33" s="55" t="s">
        <v>76</v>
      </c>
      <c r="I33" s="56">
        <v>18921475.949999999</v>
      </c>
    </row>
    <row r="34" spans="1:9">
      <c r="A34" s="61"/>
      <c r="B34" s="62" t="s">
        <v>77</v>
      </c>
      <c r="C34" s="67">
        <v>11569075138</v>
      </c>
      <c r="D34" s="68">
        <v>11045811718</v>
      </c>
      <c r="E34" s="56">
        <v>117368380</v>
      </c>
      <c r="H34" s="55" t="s">
        <v>78</v>
      </c>
      <c r="I34" s="56">
        <v>0</v>
      </c>
    </row>
    <row r="35" spans="1:9">
      <c r="A35" s="61"/>
      <c r="B35" s="62" t="s">
        <v>79</v>
      </c>
      <c r="C35" s="67">
        <v>155200451</v>
      </c>
      <c r="D35" s="68">
        <v>185218262</v>
      </c>
      <c r="E35" s="56">
        <f>SUM(E33:E34)</f>
        <v>14084079409</v>
      </c>
    </row>
    <row r="36" spans="1:9">
      <c r="A36" s="61"/>
      <c r="B36" s="62" t="s">
        <v>80</v>
      </c>
      <c r="C36" s="67">
        <f>2369471680-1</f>
        <v>2369471679</v>
      </c>
      <c r="D36" s="68">
        <v>2681705125</v>
      </c>
      <c r="E36" s="77">
        <f>C21</f>
        <v>14090666738</v>
      </c>
      <c r="H36" s="55" t="s">
        <v>81</v>
      </c>
      <c r="I36" s="56">
        <v>155200450.83561176</v>
      </c>
    </row>
    <row r="37" spans="1:9" ht="6.75" customHeight="1">
      <c r="A37" s="61"/>
      <c r="B37" s="62"/>
      <c r="C37" s="67"/>
      <c r="D37" s="68"/>
    </row>
    <row r="38" spans="1:9">
      <c r="A38" s="57" t="s">
        <v>82</v>
      </c>
      <c r="B38" s="62"/>
      <c r="C38" s="72">
        <f>SUM(C39:C47)</f>
        <v>7097394</v>
      </c>
      <c r="D38" s="73">
        <f>SUM(D39:D47)</f>
        <v>1019675911</v>
      </c>
      <c r="E38" s="76">
        <f>E35-E36</f>
        <v>-6587329</v>
      </c>
      <c r="H38" s="55" t="s">
        <v>71</v>
      </c>
      <c r="I38" s="56">
        <v>3000</v>
      </c>
    </row>
    <row r="39" spans="1:9">
      <c r="A39" s="61"/>
      <c r="B39" s="62" t="s">
        <v>83</v>
      </c>
      <c r="C39" s="67">
        <v>0</v>
      </c>
      <c r="D39" s="68">
        <v>0</v>
      </c>
      <c r="H39" s="55" t="s">
        <v>72</v>
      </c>
      <c r="I39" s="56">
        <v>2364101696.1900001</v>
      </c>
    </row>
    <row r="40" spans="1:9">
      <c r="A40" s="61"/>
      <c r="B40" s="62" t="s">
        <v>84</v>
      </c>
      <c r="C40" s="67">
        <v>0</v>
      </c>
      <c r="D40" s="68">
        <v>0</v>
      </c>
      <c r="E40" s="77">
        <f>C34+C35+C36+C42+C51</f>
        <v>14103961034</v>
      </c>
      <c r="H40" s="55" t="s">
        <v>85</v>
      </c>
      <c r="I40" s="56">
        <v>-1129501.4999999553</v>
      </c>
    </row>
    <row r="41" spans="1:9">
      <c r="A41" s="61"/>
      <c r="B41" s="62" t="s">
        <v>86</v>
      </c>
      <c r="C41" s="67">
        <v>0</v>
      </c>
      <c r="D41" s="68">
        <v>0</v>
      </c>
      <c r="H41" s="55" t="s">
        <v>87</v>
      </c>
      <c r="I41" s="56">
        <v>6499485.1500000004</v>
      </c>
    </row>
    <row r="42" spans="1:9">
      <c r="A42" s="61"/>
      <c r="B42" s="62" t="s">
        <v>88</v>
      </c>
      <c r="C42" s="67">
        <v>7097394</v>
      </c>
      <c r="D42" s="68">
        <v>17369800</v>
      </c>
      <c r="E42" s="78"/>
    </row>
    <row r="43" spans="1:9">
      <c r="A43" s="61"/>
      <c r="B43" s="62" t="s">
        <v>89</v>
      </c>
      <c r="C43" s="67">
        <v>0</v>
      </c>
      <c r="D43" s="68">
        <v>0</v>
      </c>
      <c r="H43" s="55" t="s">
        <v>90</v>
      </c>
      <c r="I43" s="56">
        <v>2369471679.8400002</v>
      </c>
    </row>
    <row r="44" spans="1:9">
      <c r="A44" s="61"/>
      <c r="B44" s="62" t="s">
        <v>91</v>
      </c>
      <c r="C44" s="67">
        <v>0</v>
      </c>
      <c r="D44" s="68">
        <v>1002306111</v>
      </c>
    </row>
    <row r="45" spans="1:9">
      <c r="A45" s="61"/>
      <c r="B45" s="62" t="s">
        <v>92</v>
      </c>
      <c r="C45" s="67">
        <v>0</v>
      </c>
      <c r="D45" s="68">
        <v>0</v>
      </c>
    </row>
    <row r="46" spans="1:9">
      <c r="A46" s="61"/>
      <c r="B46" s="62" t="s">
        <v>93</v>
      </c>
      <c r="C46" s="67">
        <v>0</v>
      </c>
      <c r="D46" s="68">
        <v>0</v>
      </c>
    </row>
    <row r="47" spans="1:9">
      <c r="A47" s="61"/>
      <c r="B47" s="62" t="s">
        <v>94</v>
      </c>
      <c r="C47" s="67">
        <v>0</v>
      </c>
      <c r="D47" s="68">
        <v>0</v>
      </c>
    </row>
    <row r="48" spans="1:9" ht="6.75" customHeight="1">
      <c r="A48" s="61"/>
      <c r="B48" s="62"/>
      <c r="C48" s="67"/>
      <c r="D48" s="68"/>
    </row>
    <row r="49" spans="1:9">
      <c r="A49" s="57" t="s">
        <v>95</v>
      </c>
      <c r="B49" s="62"/>
      <c r="C49" s="72">
        <f>SUM(C50:C52)</f>
        <v>3116372</v>
      </c>
      <c r="D49" s="73">
        <f>SUM(D50:D52)</f>
        <v>11826962</v>
      </c>
    </row>
    <row r="50" spans="1:9">
      <c r="A50" s="61"/>
      <c r="B50" s="62" t="s">
        <v>96</v>
      </c>
      <c r="C50" s="67">
        <v>0</v>
      </c>
      <c r="D50" s="68">
        <v>0</v>
      </c>
    </row>
    <row r="51" spans="1:9">
      <c r="A51" s="61"/>
      <c r="B51" s="62" t="s">
        <v>40</v>
      </c>
      <c r="C51" s="67">
        <v>3116372</v>
      </c>
      <c r="D51" s="68">
        <v>11826962</v>
      </c>
    </row>
    <row r="52" spans="1:9">
      <c r="A52" s="61"/>
      <c r="B52" s="62" t="s">
        <v>97</v>
      </c>
      <c r="C52" s="67">
        <v>0</v>
      </c>
      <c r="D52" s="68">
        <v>0</v>
      </c>
    </row>
    <row r="53" spans="1:9" s="79" customFormat="1" ht="7.5" customHeight="1">
      <c r="A53" s="61"/>
      <c r="B53" s="62"/>
      <c r="C53" s="67"/>
      <c r="D53" s="68"/>
      <c r="H53" s="80"/>
      <c r="I53" s="81"/>
    </row>
    <row r="54" spans="1:9" s="79" customFormat="1">
      <c r="A54" s="57" t="s">
        <v>98</v>
      </c>
      <c r="B54" s="62"/>
      <c r="C54" s="67">
        <f>SUM(C55:C59)</f>
        <v>0</v>
      </c>
      <c r="D54" s="68">
        <v>0</v>
      </c>
      <c r="H54" s="80"/>
      <c r="I54" s="81"/>
    </row>
    <row r="55" spans="1:9">
      <c r="A55" s="82"/>
      <c r="B55" s="62" t="s">
        <v>99</v>
      </c>
      <c r="C55" s="67">
        <v>0</v>
      </c>
      <c r="D55" s="68">
        <v>0</v>
      </c>
    </row>
    <row r="56" spans="1:9">
      <c r="A56" s="82"/>
      <c r="B56" s="62" t="s">
        <v>100</v>
      </c>
      <c r="C56" s="67">
        <v>0</v>
      </c>
      <c r="D56" s="68">
        <v>0</v>
      </c>
    </row>
    <row r="57" spans="1:9">
      <c r="A57" s="82"/>
      <c r="B57" s="62" t="s">
        <v>101</v>
      </c>
      <c r="C57" s="67">
        <v>0</v>
      </c>
      <c r="D57" s="68">
        <v>0</v>
      </c>
    </row>
    <row r="58" spans="1:9">
      <c r="A58" s="82"/>
      <c r="B58" s="62" t="s">
        <v>102</v>
      </c>
      <c r="C58" s="67">
        <v>0</v>
      </c>
      <c r="D58" s="68">
        <v>0</v>
      </c>
    </row>
    <row r="59" spans="1:9">
      <c r="A59" s="82"/>
      <c r="B59" s="62" t="s">
        <v>103</v>
      </c>
      <c r="C59" s="67">
        <v>0</v>
      </c>
      <c r="D59" s="68">
        <v>0</v>
      </c>
    </row>
    <row r="60" spans="1:9" ht="6.75" customHeight="1">
      <c r="A60" s="82"/>
      <c r="B60" s="83"/>
      <c r="C60" s="67"/>
      <c r="D60" s="68"/>
    </row>
    <row r="61" spans="1:9">
      <c r="A61" s="57" t="s">
        <v>104</v>
      </c>
      <c r="B61" s="62"/>
      <c r="C61" s="67">
        <f>SUM(C62:C67)</f>
        <v>0</v>
      </c>
      <c r="D61" s="68">
        <v>0</v>
      </c>
    </row>
    <row r="62" spans="1:9">
      <c r="A62" s="82"/>
      <c r="B62" s="62" t="s">
        <v>105</v>
      </c>
      <c r="C62" s="67">
        <v>0</v>
      </c>
      <c r="D62" s="68">
        <v>0</v>
      </c>
    </row>
    <row r="63" spans="1:9">
      <c r="A63" s="82"/>
      <c r="B63" s="62" t="s">
        <v>106</v>
      </c>
      <c r="C63" s="67">
        <v>0</v>
      </c>
      <c r="D63" s="68">
        <v>0</v>
      </c>
    </row>
    <row r="64" spans="1:9">
      <c r="A64" s="82"/>
      <c r="B64" s="62" t="s">
        <v>107</v>
      </c>
      <c r="C64" s="67">
        <v>0</v>
      </c>
      <c r="D64" s="68">
        <v>0</v>
      </c>
    </row>
    <row r="65" spans="1:5">
      <c r="A65" s="82"/>
      <c r="B65" s="62" t="s">
        <v>108</v>
      </c>
      <c r="C65" s="67">
        <v>0</v>
      </c>
      <c r="D65" s="68">
        <v>0</v>
      </c>
    </row>
    <row r="66" spans="1:5">
      <c r="A66" s="82"/>
      <c r="B66" s="62" t="s">
        <v>109</v>
      </c>
      <c r="C66" s="67">
        <v>0</v>
      </c>
      <c r="D66" s="68">
        <v>0</v>
      </c>
      <c r="E66" s="56"/>
    </row>
    <row r="67" spans="1:5">
      <c r="A67" s="82"/>
      <c r="B67" s="62" t="s">
        <v>110</v>
      </c>
      <c r="C67" s="67">
        <v>0</v>
      </c>
      <c r="D67" s="68">
        <v>0</v>
      </c>
      <c r="E67" s="56"/>
    </row>
    <row r="68" spans="1:5" ht="7.5" customHeight="1">
      <c r="A68" s="82"/>
      <c r="B68" s="83"/>
      <c r="C68" s="67"/>
      <c r="D68" s="68"/>
      <c r="E68" s="56"/>
    </row>
    <row r="69" spans="1:5">
      <c r="A69" s="57" t="s">
        <v>111</v>
      </c>
      <c r="B69" s="62"/>
      <c r="C69" s="72">
        <f>SUM(C70)</f>
        <v>6587330</v>
      </c>
      <c r="D69" s="73">
        <f>SUM(D70)</f>
        <v>4960916</v>
      </c>
      <c r="E69" s="56"/>
    </row>
    <row r="70" spans="1:5">
      <c r="A70" s="82"/>
      <c r="B70" s="62" t="s">
        <v>112</v>
      </c>
      <c r="C70" s="67">
        <f>6587329+1</f>
        <v>6587330</v>
      </c>
      <c r="D70" s="68">
        <v>4960916</v>
      </c>
    </row>
    <row r="71" spans="1:5" ht="7.5" customHeight="1">
      <c r="A71" s="82"/>
      <c r="B71" s="83"/>
      <c r="C71" s="67"/>
      <c r="D71" s="68"/>
    </row>
    <row r="72" spans="1:5">
      <c r="A72" s="57" t="s">
        <v>253</v>
      </c>
      <c r="B72" s="83"/>
      <c r="C72" s="67">
        <f>C33+C38+C49+C54+C61+C69</f>
        <v>14110548364</v>
      </c>
      <c r="D72" s="68">
        <f>D33+D38+D49+D54+D61+D69+1</f>
        <v>14949198895</v>
      </c>
    </row>
    <row r="73" spans="1:5" ht="6.75" customHeight="1">
      <c r="A73" s="82"/>
      <c r="B73" s="83"/>
      <c r="C73" s="67"/>
      <c r="D73" s="68"/>
    </row>
    <row r="74" spans="1:5">
      <c r="A74" s="57" t="s">
        <v>44</v>
      </c>
      <c r="B74" s="83"/>
      <c r="C74" s="72">
        <f>C30-C72</f>
        <v>5539335</v>
      </c>
      <c r="D74" s="73">
        <f>D30-D72</f>
        <v>23001394</v>
      </c>
    </row>
    <row r="75" spans="1:5" ht="6.75" customHeight="1">
      <c r="A75" s="84"/>
      <c r="B75" s="85"/>
      <c r="C75" s="86"/>
      <c r="D75" s="87"/>
    </row>
    <row r="76" spans="1:5">
      <c r="A76" s="83"/>
      <c r="B76" s="83"/>
      <c r="C76" s="63"/>
      <c r="D76" s="63"/>
    </row>
    <row r="77" spans="1:5">
      <c r="A77" s="16" t="s">
        <v>261</v>
      </c>
      <c r="B77" s="83"/>
      <c r="C77" s="63"/>
      <c r="D77" s="63"/>
    </row>
    <row r="78" spans="1:5">
      <c r="A78" s="83"/>
      <c r="B78" s="83"/>
      <c r="C78" s="63"/>
      <c r="D78" s="63"/>
    </row>
  </sheetData>
  <customSheetViews>
    <customSheetView guid="{128180EF-B6A6-4DAB-8921-901EF35F5F70}" scale="90" fitToPage="1">
      <selection activeCell="A3" sqref="A3:D3"/>
      <pageMargins left="0.70866141732283472" right="0.70866141732283472" top="0.35433070866141736" bottom="0.35433070866141736" header="0.31496062992125984" footer="0.31496062992125984"/>
      <printOptions horizontalCentered="1"/>
      <pageSetup scale="69" orientation="portrait" horizontalDpi="4294967295" verticalDpi="4294967295" r:id="rId1"/>
    </customSheetView>
  </customSheetViews>
  <mergeCells count="5">
    <mergeCell ref="A19:B19"/>
    <mergeCell ref="A3:D3"/>
    <mergeCell ref="A1:D1"/>
    <mergeCell ref="A2:D2"/>
    <mergeCell ref="A4:D4"/>
  </mergeCells>
  <printOptions horizontalCentered="1"/>
  <pageMargins left="0.70866141732283472" right="0.70866141732283472" top="0.35433070866141736" bottom="0.35433070866141736" header="0.31496062992125984" footer="0.31496062992125984"/>
  <pageSetup scale="65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19" zoomScale="80" zoomScaleNormal="80" workbookViewId="0">
      <selection activeCell="F31" sqref="F31"/>
    </sheetView>
  </sheetViews>
  <sheetFormatPr baseColWidth="10" defaultColWidth="11.42578125" defaultRowHeight="15"/>
  <cols>
    <col min="1" max="1" width="69.42578125" style="94" customWidth="1"/>
    <col min="2" max="2" width="18.28515625" style="94" customWidth="1"/>
    <col min="3" max="3" width="15" style="94" bestFit="1" customWidth="1"/>
    <col min="4" max="4" width="13.28515625" style="94" bestFit="1" customWidth="1"/>
    <col min="5" max="5" width="16.7109375" style="94" customWidth="1"/>
    <col min="6" max="6" width="18.42578125" style="94" customWidth="1"/>
    <col min="7" max="7" width="17.7109375" style="93" bestFit="1" customWidth="1"/>
    <col min="8" max="8" width="18.7109375" style="94" customWidth="1"/>
    <col min="9" max="9" width="16.7109375" style="94" bestFit="1" customWidth="1"/>
    <col min="10" max="16384" width="11.42578125" style="94"/>
  </cols>
  <sheetData>
    <row r="1" spans="1:7">
      <c r="A1" s="221" t="s">
        <v>0</v>
      </c>
      <c r="B1" s="222"/>
      <c r="C1" s="222"/>
      <c r="D1" s="222"/>
      <c r="E1" s="222"/>
      <c r="F1" s="223"/>
      <c r="G1" s="54"/>
    </row>
    <row r="2" spans="1:7">
      <c r="A2" s="224" t="s">
        <v>142</v>
      </c>
      <c r="B2" s="225"/>
      <c r="C2" s="225"/>
      <c r="D2" s="225"/>
      <c r="E2" s="225"/>
      <c r="F2" s="226"/>
      <c r="G2" s="103"/>
    </row>
    <row r="3" spans="1:7">
      <c r="A3" s="224" t="s">
        <v>257</v>
      </c>
      <c r="B3" s="225"/>
      <c r="C3" s="225"/>
      <c r="D3" s="225"/>
      <c r="E3" s="225"/>
      <c r="F3" s="226"/>
      <c r="G3" s="103"/>
    </row>
    <row r="4" spans="1:7">
      <c r="A4" s="224" t="s">
        <v>249</v>
      </c>
      <c r="B4" s="225"/>
      <c r="C4" s="225"/>
      <c r="D4" s="225"/>
      <c r="E4" s="225"/>
      <c r="F4" s="226"/>
      <c r="G4" s="103"/>
    </row>
    <row r="5" spans="1:7" ht="88.15" customHeight="1">
      <c r="A5" s="7" t="s">
        <v>114</v>
      </c>
      <c r="B5" s="8" t="s">
        <v>39</v>
      </c>
      <c r="C5" s="9" t="s">
        <v>143</v>
      </c>
      <c r="D5" s="8" t="s">
        <v>144</v>
      </c>
      <c r="E5" s="9" t="s">
        <v>49</v>
      </c>
      <c r="F5" s="8" t="s">
        <v>145</v>
      </c>
    </row>
    <row r="6" spans="1:7">
      <c r="A6" s="90"/>
      <c r="B6" s="91"/>
      <c r="C6" s="92"/>
      <c r="D6" s="91"/>
      <c r="E6" s="92"/>
      <c r="F6" s="91"/>
    </row>
    <row r="7" spans="1:7">
      <c r="A7" s="95" t="s">
        <v>146</v>
      </c>
      <c r="B7" s="96">
        <f>SUM(B8:B10)</f>
        <v>17002424149</v>
      </c>
      <c r="C7" s="96">
        <f t="shared" ref="C7:E7" si="0">SUM(C8:C10)</f>
        <v>0</v>
      </c>
      <c r="D7" s="96">
        <f t="shared" si="0"/>
        <v>0</v>
      </c>
      <c r="E7" s="96">
        <f t="shared" si="0"/>
        <v>0</v>
      </c>
      <c r="F7" s="96">
        <f>SUM(B7:E7)</f>
        <v>17002424149</v>
      </c>
      <c r="G7" s="56">
        <v>17002424149</v>
      </c>
    </row>
    <row r="8" spans="1:7">
      <c r="A8" s="90" t="s">
        <v>147</v>
      </c>
      <c r="B8" s="98">
        <f>4960916+19471272020</f>
        <v>19476232936</v>
      </c>
      <c r="C8" s="98">
        <v>0</v>
      </c>
      <c r="D8" s="98">
        <v>0</v>
      </c>
      <c r="E8" s="98">
        <v>0</v>
      </c>
      <c r="F8" s="96">
        <f>SUM(B8:E8)</f>
        <v>19476232936</v>
      </c>
    </row>
    <row r="9" spans="1:7">
      <c r="A9" s="99" t="s">
        <v>148</v>
      </c>
      <c r="B9" s="98">
        <v>0</v>
      </c>
      <c r="C9" s="98">
        <v>0</v>
      </c>
      <c r="D9" s="98">
        <v>0</v>
      </c>
      <c r="E9" s="98">
        <v>0</v>
      </c>
      <c r="F9" s="96">
        <f t="shared" ref="F9:F21" si="1">SUM(B9:E9)</f>
        <v>0</v>
      </c>
    </row>
    <row r="10" spans="1:7">
      <c r="A10" s="99" t="s">
        <v>149</v>
      </c>
      <c r="B10" s="98">
        <f>-2428912392-44896395</f>
        <v>-2473808787</v>
      </c>
      <c r="C10" s="98">
        <v>0</v>
      </c>
      <c r="D10" s="98">
        <v>0</v>
      </c>
      <c r="E10" s="98">
        <v>0</v>
      </c>
      <c r="F10" s="96">
        <f t="shared" si="1"/>
        <v>-2473808787</v>
      </c>
    </row>
    <row r="11" spans="1:7">
      <c r="A11" s="90"/>
      <c r="B11" s="98"/>
      <c r="C11" s="97"/>
      <c r="D11" s="98"/>
      <c r="E11" s="97"/>
      <c r="F11" s="98"/>
    </row>
    <row r="12" spans="1:7">
      <c r="A12" s="95" t="s">
        <v>150</v>
      </c>
      <c r="B12" s="96">
        <f>SUM(B13:B17)</f>
        <v>0</v>
      </c>
      <c r="C12" s="96">
        <f>SUM(C13:C17)</f>
        <v>846495266</v>
      </c>
      <c r="D12" s="96">
        <f t="shared" ref="D12:E12" si="2">SUM(D13:D17)</f>
        <v>0</v>
      </c>
      <c r="E12" s="96">
        <f t="shared" si="2"/>
        <v>0</v>
      </c>
      <c r="F12" s="96">
        <f>SUM(B12:E12)</f>
        <v>846495266</v>
      </c>
      <c r="G12" s="93">
        <v>846495266</v>
      </c>
    </row>
    <row r="13" spans="1:7">
      <c r="A13" s="90" t="s">
        <v>151</v>
      </c>
      <c r="B13" s="98">
        <v>0</v>
      </c>
      <c r="C13" s="98">
        <v>23001394</v>
      </c>
      <c r="D13" s="98">
        <v>0</v>
      </c>
      <c r="E13" s="98">
        <v>0</v>
      </c>
      <c r="F13" s="96">
        <f t="shared" ref="F13:F16" si="3">SUM(B13:E13)</f>
        <v>23001394</v>
      </c>
    </row>
    <row r="14" spans="1:7">
      <c r="A14" s="90" t="s">
        <v>152</v>
      </c>
      <c r="B14" s="98">
        <v>0</v>
      </c>
      <c r="C14" s="98">
        <v>0</v>
      </c>
      <c r="D14" s="98">
        <v>0</v>
      </c>
      <c r="E14" s="98">
        <v>0</v>
      </c>
      <c r="F14" s="96">
        <f t="shared" si="3"/>
        <v>0</v>
      </c>
    </row>
    <row r="15" spans="1:7">
      <c r="A15" s="90" t="s">
        <v>153</v>
      </c>
      <c r="B15" s="98">
        <v>0</v>
      </c>
      <c r="C15" s="98">
        <v>0</v>
      </c>
      <c r="D15" s="98">
        <v>0</v>
      </c>
      <c r="E15" s="98">
        <v>0</v>
      </c>
      <c r="F15" s="96">
        <f t="shared" si="3"/>
        <v>0</v>
      </c>
    </row>
    <row r="16" spans="1:7">
      <c r="A16" s="90" t="s">
        <v>154</v>
      </c>
      <c r="B16" s="98">
        <v>0</v>
      </c>
      <c r="C16" s="98">
        <v>0</v>
      </c>
      <c r="D16" s="98">
        <v>0</v>
      </c>
      <c r="E16" s="98">
        <v>0</v>
      </c>
      <c r="F16" s="96">
        <f t="shared" si="3"/>
        <v>0</v>
      </c>
    </row>
    <row r="17" spans="1:9">
      <c r="A17" s="90" t="s">
        <v>155</v>
      </c>
      <c r="B17" s="98">
        <v>0</v>
      </c>
      <c r="C17" s="98">
        <v>823493872</v>
      </c>
      <c r="D17" s="98">
        <v>0</v>
      </c>
      <c r="E17" s="98">
        <v>0</v>
      </c>
      <c r="F17" s="96">
        <f>SUM(B17:E17)</f>
        <v>823493872</v>
      </c>
    </row>
    <row r="18" spans="1:9">
      <c r="A18" s="90"/>
      <c r="B18" s="98"/>
      <c r="C18" s="97"/>
      <c r="D18" s="98"/>
      <c r="E18" s="97"/>
      <c r="F18" s="98"/>
    </row>
    <row r="19" spans="1:9" ht="30">
      <c r="A19" s="200" t="s">
        <v>156</v>
      </c>
      <c r="B19" s="96">
        <f>B20+B21</f>
        <v>0</v>
      </c>
      <c r="C19" s="96">
        <f>C20+C21</f>
        <v>0</v>
      </c>
      <c r="D19" s="96">
        <f>D20+D21</f>
        <v>0</v>
      </c>
      <c r="E19" s="96">
        <f>E20+E21</f>
        <v>0</v>
      </c>
      <c r="F19" s="96">
        <f t="shared" si="1"/>
        <v>0</v>
      </c>
      <c r="G19" s="93">
        <v>0</v>
      </c>
    </row>
    <row r="20" spans="1:9">
      <c r="A20" s="90" t="s">
        <v>157</v>
      </c>
      <c r="B20" s="98">
        <v>0</v>
      </c>
      <c r="C20" s="98">
        <v>0</v>
      </c>
      <c r="D20" s="98">
        <v>0</v>
      </c>
      <c r="E20" s="98">
        <v>0</v>
      </c>
      <c r="F20" s="96">
        <f t="shared" si="1"/>
        <v>0</v>
      </c>
    </row>
    <row r="21" spans="1:9">
      <c r="A21" s="90" t="s">
        <v>158</v>
      </c>
      <c r="B21" s="98">
        <v>0</v>
      </c>
      <c r="C21" s="98">
        <v>0</v>
      </c>
      <c r="D21" s="98">
        <v>0</v>
      </c>
      <c r="E21" s="98">
        <v>0</v>
      </c>
      <c r="F21" s="96">
        <f t="shared" si="1"/>
        <v>0</v>
      </c>
      <c r="I21" s="101"/>
    </row>
    <row r="22" spans="1:9">
      <c r="A22" s="90"/>
      <c r="B22" s="98"/>
      <c r="C22" s="97"/>
      <c r="D22" s="98"/>
      <c r="E22" s="97"/>
      <c r="F22" s="96"/>
      <c r="I22" s="101"/>
    </row>
    <row r="23" spans="1:9">
      <c r="A23" s="102" t="s">
        <v>159</v>
      </c>
      <c r="B23" s="96">
        <f>B7</f>
        <v>17002424149</v>
      </c>
      <c r="C23" s="100">
        <f>C12</f>
        <v>846495266</v>
      </c>
      <c r="D23" s="98">
        <v>0</v>
      </c>
      <c r="E23" s="97">
        <v>0</v>
      </c>
      <c r="F23" s="96">
        <f>SUM(B23:E23)</f>
        <v>17848919415</v>
      </c>
      <c r="I23" s="101"/>
    </row>
    <row r="24" spans="1:9">
      <c r="A24" s="90"/>
      <c r="B24" s="98"/>
      <c r="C24" s="97"/>
      <c r="D24" s="98"/>
      <c r="E24" s="97"/>
      <c r="F24" s="96"/>
      <c r="I24" s="101"/>
    </row>
    <row r="25" spans="1:9">
      <c r="A25" s="95" t="s">
        <v>160</v>
      </c>
      <c r="B25" s="96">
        <f>SUM(B26:B28)</f>
        <v>-1195275942</v>
      </c>
      <c r="C25" s="96">
        <f t="shared" ref="C25:E25" si="4">SUM(C26:C28)</f>
        <v>0</v>
      </c>
      <c r="D25" s="96">
        <f t="shared" si="4"/>
        <v>0</v>
      </c>
      <c r="E25" s="96">
        <f t="shared" si="4"/>
        <v>0</v>
      </c>
      <c r="F25" s="96">
        <f>SUM(B25:E25)</f>
        <v>-1195275942</v>
      </c>
      <c r="I25" s="101"/>
    </row>
    <row r="26" spans="1:9">
      <c r="A26" s="90" t="s">
        <v>147</v>
      </c>
      <c r="B26" s="98">
        <f>6587329+1</f>
        <v>6587330</v>
      </c>
      <c r="C26" s="97">
        <v>0</v>
      </c>
      <c r="D26" s="98">
        <v>0</v>
      </c>
      <c r="E26" s="97">
        <v>0</v>
      </c>
      <c r="F26" s="96">
        <f>SUM(B26:E26)</f>
        <v>6587330</v>
      </c>
      <c r="I26" s="101"/>
    </row>
    <row r="27" spans="1:9">
      <c r="A27" s="99" t="s">
        <v>148</v>
      </c>
      <c r="B27" s="98">
        <v>0</v>
      </c>
      <c r="C27" s="97">
        <v>0</v>
      </c>
      <c r="D27" s="98">
        <v>0</v>
      </c>
      <c r="E27" s="97">
        <v>0</v>
      </c>
      <c r="F27" s="96">
        <f>SUM(B27:E27)</f>
        <v>0</v>
      </c>
      <c r="I27" s="101"/>
    </row>
    <row r="28" spans="1:9">
      <c r="A28" s="99" t="s">
        <v>149</v>
      </c>
      <c r="B28" s="98">
        <f>-1176442311-25420961</f>
        <v>-1201863272</v>
      </c>
      <c r="C28" s="97">
        <v>0</v>
      </c>
      <c r="D28" s="98">
        <v>0</v>
      </c>
      <c r="E28" s="97">
        <v>0</v>
      </c>
      <c r="F28" s="96">
        <f>SUM(B28:E28)</f>
        <v>-1201863272</v>
      </c>
      <c r="I28" s="101"/>
    </row>
    <row r="29" spans="1:9">
      <c r="A29" s="90"/>
      <c r="B29" s="98"/>
      <c r="C29" s="97"/>
      <c r="D29" s="98"/>
      <c r="E29" s="97"/>
      <c r="F29" s="96"/>
      <c r="I29" s="101"/>
    </row>
    <row r="30" spans="1:9">
      <c r="A30" s="95" t="s">
        <v>161</v>
      </c>
      <c r="B30" s="96">
        <f>SUM(B31:B35)</f>
        <v>0</v>
      </c>
      <c r="C30" s="96">
        <f>SUM(C31:C35)</f>
        <v>913692</v>
      </c>
      <c r="D30" s="96">
        <f>SUM(D31:D35)</f>
        <v>5539335</v>
      </c>
      <c r="E30" s="96">
        <f>SUM(E31:E35)</f>
        <v>0</v>
      </c>
      <c r="F30" s="96">
        <f>SUM(F31:F35)</f>
        <v>6453027</v>
      </c>
      <c r="I30" s="101"/>
    </row>
    <row r="31" spans="1:9">
      <c r="A31" s="90" t="s">
        <v>151</v>
      </c>
      <c r="B31" s="98">
        <v>0</v>
      </c>
      <c r="C31" s="97">
        <v>0</v>
      </c>
      <c r="D31" s="98">
        <v>5539335</v>
      </c>
      <c r="E31" s="97">
        <v>0</v>
      </c>
      <c r="F31" s="96">
        <f>SUM(B31:E31)</f>
        <v>5539335</v>
      </c>
      <c r="I31" s="101"/>
    </row>
    <row r="32" spans="1:9">
      <c r="A32" s="90" t="s">
        <v>152</v>
      </c>
      <c r="B32" s="98">
        <v>0</v>
      </c>
      <c r="C32" s="97">
        <v>0</v>
      </c>
      <c r="D32" s="98">
        <v>0</v>
      </c>
      <c r="E32" s="97">
        <v>0</v>
      </c>
      <c r="F32" s="96">
        <f t="shared" ref="F32:F34" si="5">SUM(B32:E32)</f>
        <v>0</v>
      </c>
      <c r="I32" s="101"/>
    </row>
    <row r="33" spans="1:9">
      <c r="A33" s="90" t="s">
        <v>153</v>
      </c>
      <c r="B33" s="98">
        <v>0</v>
      </c>
      <c r="C33" s="97">
        <v>0</v>
      </c>
      <c r="D33" s="98">
        <v>0</v>
      </c>
      <c r="E33" s="97">
        <v>0</v>
      </c>
      <c r="F33" s="96">
        <f t="shared" si="5"/>
        <v>0</v>
      </c>
      <c r="I33" s="101"/>
    </row>
    <row r="34" spans="1:9">
      <c r="A34" s="90" t="s">
        <v>154</v>
      </c>
      <c r="B34" s="98">
        <v>0</v>
      </c>
      <c r="C34" s="97">
        <v>0</v>
      </c>
      <c r="D34" s="98">
        <v>0</v>
      </c>
      <c r="E34" s="97">
        <v>0</v>
      </c>
      <c r="F34" s="96">
        <f t="shared" si="5"/>
        <v>0</v>
      </c>
      <c r="I34" s="101"/>
    </row>
    <row r="35" spans="1:9">
      <c r="A35" s="90" t="s">
        <v>155</v>
      </c>
      <c r="B35" s="98">
        <v>0</v>
      </c>
      <c r="C35" s="98">
        <v>913692</v>
      </c>
      <c r="D35" s="98">
        <v>0</v>
      </c>
      <c r="E35" s="97">
        <v>0</v>
      </c>
      <c r="F35" s="96">
        <f>SUM(B35:E35)</f>
        <v>913692</v>
      </c>
      <c r="I35" s="101"/>
    </row>
    <row r="36" spans="1:9">
      <c r="A36" s="90"/>
      <c r="B36" s="98"/>
      <c r="C36" s="97"/>
      <c r="D36" s="98"/>
      <c r="E36" s="97"/>
      <c r="F36" s="96"/>
      <c r="I36" s="101"/>
    </row>
    <row r="37" spans="1:9" ht="30">
      <c r="A37" s="95" t="s">
        <v>258</v>
      </c>
      <c r="B37" s="96">
        <f>SUM(B38:B39)</f>
        <v>0</v>
      </c>
      <c r="C37" s="96">
        <f t="shared" ref="C37:E37" si="6">SUM(C38:C39)</f>
        <v>0</v>
      </c>
      <c r="D37" s="96">
        <f t="shared" si="6"/>
        <v>0</v>
      </c>
      <c r="E37" s="96">
        <f t="shared" si="6"/>
        <v>0</v>
      </c>
      <c r="F37" s="96">
        <f t="shared" ref="F37:F39" si="7">SUM(B37:E37)</f>
        <v>0</v>
      </c>
      <c r="I37" s="101"/>
    </row>
    <row r="38" spans="1:9">
      <c r="A38" s="90" t="s">
        <v>157</v>
      </c>
      <c r="B38" s="98">
        <v>0</v>
      </c>
      <c r="C38" s="98">
        <v>0</v>
      </c>
      <c r="D38" s="98">
        <v>0</v>
      </c>
      <c r="E38" s="97">
        <v>0</v>
      </c>
      <c r="F38" s="96">
        <f t="shared" si="7"/>
        <v>0</v>
      </c>
      <c r="I38" s="101"/>
    </row>
    <row r="39" spans="1:9">
      <c r="A39" s="90" t="s">
        <v>158</v>
      </c>
      <c r="B39" s="98">
        <v>0</v>
      </c>
      <c r="C39" s="98">
        <v>0</v>
      </c>
      <c r="D39" s="98">
        <v>0</v>
      </c>
      <c r="E39" s="97">
        <v>0</v>
      </c>
      <c r="F39" s="96">
        <f t="shared" si="7"/>
        <v>0</v>
      </c>
      <c r="I39" s="101"/>
    </row>
    <row r="40" spans="1:9">
      <c r="A40" s="90"/>
      <c r="B40" s="98"/>
      <c r="C40" s="97"/>
      <c r="D40" s="98"/>
      <c r="E40" s="97"/>
      <c r="F40" s="96"/>
      <c r="I40" s="101"/>
    </row>
    <row r="41" spans="1:9">
      <c r="A41" s="102" t="s">
        <v>162</v>
      </c>
      <c r="B41" s="96">
        <f>B23+B25</f>
        <v>15807148207</v>
      </c>
      <c r="C41" s="100">
        <f>C30+C23</f>
        <v>847408958</v>
      </c>
      <c r="D41" s="96">
        <f>D30</f>
        <v>5539335</v>
      </c>
      <c r="E41" s="100">
        <v>0</v>
      </c>
      <c r="F41" s="96">
        <f>F25+F30+F23+F37</f>
        <v>16660096500</v>
      </c>
      <c r="I41" s="101"/>
    </row>
    <row r="43" spans="1:9">
      <c r="A43" s="16" t="s">
        <v>261</v>
      </c>
      <c r="B43" s="16"/>
      <c r="C43" s="16"/>
      <c r="D43" s="48"/>
      <c r="E43" s="48"/>
    </row>
    <row r="45" spans="1:9">
      <c r="F45" s="101"/>
    </row>
    <row r="47" spans="1:9">
      <c r="F47" s="101"/>
    </row>
    <row r="48" spans="1:9" ht="9" customHeight="1"/>
    <row r="49" ht="12" hidden="1" customHeight="1"/>
    <row r="50" ht="5.25" customHeight="1"/>
    <row r="51" ht="11.25" hidden="1" customHeight="1"/>
    <row r="52" hidden="1"/>
    <row r="53" hidden="1"/>
  </sheetData>
  <customSheetViews>
    <customSheetView guid="{128180EF-B6A6-4DAB-8921-901EF35F5F70}" scale="80" hiddenRows="1">
      <selection sqref="A1:F1"/>
      <pageMargins left="0.70866141732283472" right="0.70866141732283472" top="0.74803149606299213" bottom="0.74803149606299213" header="0.31496062992125984" footer="0.31496062992125984"/>
      <printOptions horizontalCentered="1"/>
      <pageSetup scale="85" orientation="landscape" horizontalDpi="4294967295" verticalDpi="4294967295" r:id="rId1"/>
    </customSheetView>
  </customSheetViews>
  <mergeCells count="4">
    <mergeCell ref="A1:F1"/>
    <mergeCell ref="A2:F2"/>
    <mergeCell ref="A4:F4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0"/>
  <sheetViews>
    <sheetView topLeftCell="A52" workbookViewId="0">
      <selection activeCell="A6" sqref="A6"/>
    </sheetView>
  </sheetViews>
  <sheetFormatPr baseColWidth="10" defaultColWidth="11.42578125" defaultRowHeight="12"/>
  <cols>
    <col min="1" max="1" width="1.42578125" style="130" customWidth="1"/>
    <col min="2" max="2" width="66" style="130" customWidth="1"/>
    <col min="3" max="4" width="24.28515625" style="130" customWidth="1"/>
    <col min="5" max="16384" width="11.42578125" style="104"/>
  </cols>
  <sheetData>
    <row r="1" spans="1:4">
      <c r="A1" s="227" t="s">
        <v>0</v>
      </c>
      <c r="B1" s="228"/>
      <c r="C1" s="228"/>
      <c r="D1" s="229"/>
    </row>
    <row r="2" spans="1:4">
      <c r="A2" s="230" t="s">
        <v>237</v>
      </c>
      <c r="B2" s="231"/>
      <c r="C2" s="231"/>
      <c r="D2" s="232"/>
    </row>
    <row r="3" spans="1:4">
      <c r="A3" s="230" t="s">
        <v>248</v>
      </c>
      <c r="B3" s="231"/>
      <c r="C3" s="231"/>
      <c r="D3" s="232"/>
    </row>
    <row r="4" spans="1:4">
      <c r="A4" s="233" t="s">
        <v>249</v>
      </c>
      <c r="B4" s="234"/>
      <c r="C4" s="234"/>
      <c r="D4" s="235"/>
    </row>
    <row r="5" spans="1:4">
      <c r="A5" s="106"/>
      <c r="B5" s="107"/>
      <c r="C5" s="107"/>
      <c r="D5" s="108"/>
    </row>
    <row r="6" spans="1:4" s="105" customFormat="1">
      <c r="A6" s="109" t="s">
        <v>3</v>
      </c>
      <c r="B6" s="110"/>
      <c r="C6" s="111" t="s">
        <v>259</v>
      </c>
      <c r="D6" s="112" t="s">
        <v>260</v>
      </c>
    </row>
    <row r="7" spans="1:4" s="105" customFormat="1">
      <c r="A7" s="109"/>
      <c r="B7" s="110"/>
      <c r="C7" s="111"/>
      <c r="D7" s="112"/>
    </row>
    <row r="8" spans="1:4">
      <c r="A8" s="113"/>
      <c r="B8" s="114"/>
      <c r="C8" s="115">
        <f>C9+C18</f>
        <v>-2395933065</v>
      </c>
      <c r="D8" s="116">
        <f>D9+D18</f>
        <v>847695804</v>
      </c>
    </row>
    <row r="9" spans="1:4" s="105" customFormat="1">
      <c r="A9" s="109" t="s">
        <v>5</v>
      </c>
      <c r="B9" s="110"/>
      <c r="C9" s="117">
        <f>C10+C11+C14+C16</f>
        <v>-2379651259</v>
      </c>
      <c r="D9" s="118">
        <v>0</v>
      </c>
    </row>
    <row r="10" spans="1:4">
      <c r="A10" s="113"/>
      <c r="B10" s="114" t="s">
        <v>120</v>
      </c>
      <c r="C10" s="119">
        <f>+'Estado de Situación Financiera '!C9-'Estado de Situación Financiera '!D9</f>
        <v>-359414346</v>
      </c>
      <c r="D10" s="120"/>
    </row>
    <row r="11" spans="1:4">
      <c r="A11" s="113"/>
      <c r="B11" s="114" t="s">
        <v>121</v>
      </c>
      <c r="C11" s="121">
        <f>+'Estado de Situación Financiera '!C10-'Estado de Situación Financiera '!D10</f>
        <v>-5145528</v>
      </c>
      <c r="D11" s="120"/>
    </row>
    <row r="12" spans="1:4">
      <c r="A12" s="113"/>
      <c r="B12" s="114" t="s">
        <v>7</v>
      </c>
      <c r="C12" s="119"/>
      <c r="D12" s="120">
        <f>+'Estado de Situación Financiera '!C11-'Estado de Situación Financiera '!D11</f>
        <v>0</v>
      </c>
    </row>
    <row r="13" spans="1:4">
      <c r="A13" s="113"/>
      <c r="B13" s="114" t="s">
        <v>9</v>
      </c>
      <c r="C13" s="119"/>
      <c r="D13" s="120">
        <f>+'Estado de Situación Financiera '!C12-'Estado de Situación Financiera '!D12</f>
        <v>0</v>
      </c>
    </row>
    <row r="14" spans="1:4">
      <c r="A14" s="113"/>
      <c r="B14" s="114" t="s">
        <v>122</v>
      </c>
      <c r="C14" s="121">
        <f>+'Estado de Situación Financiera '!C13-'Estado de Situación Financiera '!D13</f>
        <v>-14511642</v>
      </c>
      <c r="D14" s="120"/>
    </row>
    <row r="15" spans="1:4">
      <c r="A15" s="113"/>
      <c r="B15" s="114" t="s">
        <v>12</v>
      </c>
      <c r="C15" s="119"/>
      <c r="D15" s="120">
        <f>+'Estado de Situación Financiera '!C14-'Estado de Situación Financiera '!D14</f>
        <v>0</v>
      </c>
    </row>
    <row r="16" spans="1:4">
      <c r="A16" s="113"/>
      <c r="B16" s="114" t="s">
        <v>123</v>
      </c>
      <c r="C16" s="119">
        <f>+'Estado de Situación Financiera '!C15-'Estado de Situación Financiera '!D15</f>
        <v>-2000579743</v>
      </c>
      <c r="D16" s="120"/>
    </row>
    <row r="17" spans="1:4">
      <c r="A17" s="113"/>
      <c r="B17" s="114"/>
      <c r="C17" s="121"/>
      <c r="D17" s="120"/>
    </row>
    <row r="18" spans="1:4" s="105" customFormat="1">
      <c r="A18" s="109" t="s">
        <v>124</v>
      </c>
      <c r="B18" s="110"/>
      <c r="C18" s="117">
        <f>C22</f>
        <v>-16281806</v>
      </c>
      <c r="D18" s="118">
        <f>D21</f>
        <v>847695804</v>
      </c>
    </row>
    <row r="19" spans="1:4">
      <c r="A19" s="113"/>
      <c r="B19" s="114" t="s">
        <v>19</v>
      </c>
      <c r="C19" s="121"/>
      <c r="D19" s="120">
        <f>+'Estado de Situación Financiera '!C20-'Estado de Situación Financiera '!D20</f>
        <v>0</v>
      </c>
    </row>
    <row r="20" spans="1:4">
      <c r="A20" s="113"/>
      <c r="B20" s="114" t="s">
        <v>21</v>
      </c>
      <c r="C20" s="121"/>
      <c r="D20" s="120">
        <f>+'Estado de Situación Financiera '!C21-'Estado de Situación Financiera '!D21</f>
        <v>0</v>
      </c>
    </row>
    <row r="21" spans="1:4">
      <c r="A21" s="113"/>
      <c r="B21" s="114" t="s">
        <v>23</v>
      </c>
      <c r="C21" s="121"/>
      <c r="D21" s="122">
        <f>+'Estado de Situación Financiera '!C22-'Estado de Situación Financiera '!D22</f>
        <v>847695804</v>
      </c>
    </row>
    <row r="22" spans="1:4">
      <c r="A22" s="113"/>
      <c r="B22" s="114" t="s">
        <v>25</v>
      </c>
      <c r="C22" s="121">
        <f>+'Estado de Situación Financiera '!C23-'Estado de Situación Financiera '!D23</f>
        <v>-16281806</v>
      </c>
      <c r="D22" s="120"/>
    </row>
    <row r="23" spans="1:4">
      <c r="A23" s="113"/>
      <c r="B23" s="114" t="s">
        <v>27</v>
      </c>
      <c r="C23" s="119"/>
      <c r="D23" s="120">
        <f>+'Estado de Situación Financiera '!C24-'Estado de Situación Financiera '!D24</f>
        <v>0</v>
      </c>
    </row>
    <row r="24" spans="1:4">
      <c r="A24" s="113"/>
      <c r="B24" s="114" t="s">
        <v>29</v>
      </c>
      <c r="C24" s="121"/>
      <c r="D24" s="120">
        <f>+'Estado de Situación Financiera '!C25-'Estado de Situación Financiera '!D25</f>
        <v>0</v>
      </c>
    </row>
    <row r="25" spans="1:4">
      <c r="A25" s="113"/>
      <c r="B25" s="114" t="s">
        <v>31</v>
      </c>
      <c r="C25" s="121"/>
      <c r="D25" s="120">
        <f>+'Estado de Situación Financiera '!C26-'Estado de Situación Financiera '!D26</f>
        <v>0</v>
      </c>
    </row>
    <row r="26" spans="1:4">
      <c r="A26" s="113"/>
      <c r="B26" s="114" t="s">
        <v>33</v>
      </c>
      <c r="C26" s="121"/>
      <c r="D26" s="120">
        <f>+'Estado de Situación Financiera '!C27-'Estado de Situación Financiera '!D27</f>
        <v>0</v>
      </c>
    </row>
    <row r="27" spans="1:4">
      <c r="A27" s="113"/>
      <c r="B27" s="114" t="s">
        <v>34</v>
      </c>
      <c r="C27" s="121"/>
      <c r="D27" s="120">
        <f>+'Estado de Situación Financiera '!C28-'Estado de Situación Financiera '!D28</f>
        <v>0</v>
      </c>
    </row>
    <row r="28" spans="1:4">
      <c r="A28" s="113"/>
      <c r="B28" s="114"/>
      <c r="C28" s="121"/>
      <c r="D28" s="120"/>
    </row>
    <row r="29" spans="1:4">
      <c r="A29" s="113"/>
      <c r="B29" s="114"/>
      <c r="C29" s="121"/>
      <c r="D29" s="120"/>
    </row>
    <row r="30" spans="1:4">
      <c r="A30" s="109" t="s">
        <v>4</v>
      </c>
      <c r="B30" s="114"/>
      <c r="C30" s="121"/>
      <c r="D30" s="120"/>
    </row>
    <row r="31" spans="1:4">
      <c r="A31" s="113"/>
      <c r="B31" s="114"/>
      <c r="C31" s="121"/>
      <c r="D31" s="120"/>
    </row>
    <row r="32" spans="1:4">
      <c r="A32" s="109" t="s">
        <v>6</v>
      </c>
      <c r="B32" s="110"/>
      <c r="C32" s="117">
        <v>0</v>
      </c>
      <c r="D32" s="118">
        <f>D33</f>
        <v>-359414346</v>
      </c>
    </row>
    <row r="33" spans="1:4">
      <c r="A33" s="113"/>
      <c r="B33" s="114" t="s">
        <v>238</v>
      </c>
      <c r="C33" s="121"/>
      <c r="D33" s="122">
        <f>+'Estado de Situación Financiera '!H9-'Estado de Situación Financiera '!I9</f>
        <v>-359414346</v>
      </c>
    </row>
    <row r="34" spans="1:4">
      <c r="A34" s="113"/>
      <c r="B34" s="114" t="s">
        <v>239</v>
      </c>
      <c r="C34" s="121">
        <f>+'Estado de Situación Financiera '!H10-'Estado de Situación Financiera '!I10</f>
        <v>0</v>
      </c>
      <c r="D34" s="120"/>
    </row>
    <row r="35" spans="1:4">
      <c r="A35" s="113"/>
      <c r="B35" s="114" t="s">
        <v>8</v>
      </c>
      <c r="C35" s="121">
        <f>+'Estado de Situación Financiera '!H11-'Estado de Situación Financiera '!I11</f>
        <v>0</v>
      </c>
      <c r="D35" s="120"/>
    </row>
    <row r="36" spans="1:4">
      <c r="A36" s="113"/>
      <c r="B36" s="114" t="s">
        <v>10</v>
      </c>
      <c r="C36" s="121">
        <f>+'Estado de Situación Financiera '!H12-'Estado de Situación Financiera '!I12</f>
        <v>0</v>
      </c>
      <c r="D36" s="120"/>
    </row>
    <row r="37" spans="1:4">
      <c r="A37" s="113"/>
      <c r="B37" s="114" t="s">
        <v>11</v>
      </c>
      <c r="C37" s="121">
        <f>+'Estado de Situación Financiera '!H13-'Estado de Situación Financiera '!I13</f>
        <v>0</v>
      </c>
      <c r="D37" s="120"/>
    </row>
    <row r="38" spans="1:4">
      <c r="A38" s="113"/>
      <c r="B38" s="114" t="s">
        <v>13</v>
      </c>
      <c r="C38" s="121">
        <f>+'Estado de Situación Financiera '!H14-'Estado de Situación Financiera '!I14</f>
        <v>0</v>
      </c>
      <c r="D38" s="120"/>
    </row>
    <row r="39" spans="1:4">
      <c r="A39" s="113"/>
      <c r="B39" s="114" t="s">
        <v>14</v>
      </c>
      <c r="C39" s="121">
        <f>+'Estado de Situación Financiera '!H15-'Estado de Situación Financiera '!I15</f>
        <v>0</v>
      </c>
      <c r="D39" s="120"/>
    </row>
    <row r="40" spans="1:4">
      <c r="A40" s="113"/>
      <c r="B40" s="114" t="s">
        <v>15</v>
      </c>
      <c r="C40" s="121">
        <f>+'Estado de Situación Financiera '!H16-'Estado de Situación Financiera '!I16</f>
        <v>0</v>
      </c>
      <c r="D40" s="120"/>
    </row>
    <row r="41" spans="1:4">
      <c r="A41" s="113"/>
      <c r="B41" s="114"/>
      <c r="C41" s="121"/>
      <c r="D41" s="120"/>
    </row>
    <row r="42" spans="1:4">
      <c r="A42" s="109" t="s">
        <v>20</v>
      </c>
      <c r="B42" s="114"/>
      <c r="C42" s="121"/>
      <c r="D42" s="120"/>
    </row>
    <row r="43" spans="1:4">
      <c r="A43" s="113"/>
      <c r="B43" s="114" t="s">
        <v>22</v>
      </c>
      <c r="C43" s="121">
        <f>+'Estado de Situación Financiera '!H21-'Estado de Situación Financiera '!I21</f>
        <v>0</v>
      </c>
      <c r="D43" s="120"/>
    </row>
    <row r="44" spans="1:4">
      <c r="A44" s="113"/>
      <c r="B44" s="114" t="s">
        <v>24</v>
      </c>
      <c r="C44" s="121">
        <f>+'Estado de Situación Financiera '!H22-'Estado de Situación Financiera '!I22</f>
        <v>0</v>
      </c>
      <c r="D44" s="120"/>
    </row>
    <row r="45" spans="1:4">
      <c r="A45" s="113"/>
      <c r="B45" s="114" t="s">
        <v>26</v>
      </c>
      <c r="C45" s="121">
        <f>+'Estado de Situación Financiera '!H23-'Estado de Situación Financiera '!I23</f>
        <v>0</v>
      </c>
      <c r="D45" s="120"/>
    </row>
    <row r="46" spans="1:4">
      <c r="A46" s="113"/>
      <c r="B46" s="114" t="s">
        <v>28</v>
      </c>
      <c r="C46" s="121">
        <f>+'Estado de Situación Financiera '!H24-'Estado de Situación Financiera '!I24</f>
        <v>0</v>
      </c>
      <c r="D46" s="120"/>
    </row>
    <row r="47" spans="1:4">
      <c r="A47" s="113"/>
      <c r="B47" s="114" t="s">
        <v>30</v>
      </c>
      <c r="C47" s="121">
        <f>+'Estado de Situación Financiera '!H25-'Estado de Situación Financiera '!I25</f>
        <v>0</v>
      </c>
      <c r="D47" s="120"/>
    </row>
    <row r="48" spans="1:4">
      <c r="A48" s="113"/>
      <c r="B48" s="114" t="s">
        <v>32</v>
      </c>
      <c r="C48" s="121">
        <f>+'Estado de Situación Financiera '!H26-'Estado de Situación Financiera '!I26</f>
        <v>0</v>
      </c>
      <c r="D48" s="120"/>
    </row>
    <row r="49" spans="1:4" ht="14.25" customHeight="1">
      <c r="A49" s="113"/>
      <c r="B49" s="114"/>
      <c r="C49" s="121"/>
      <c r="D49" s="120"/>
    </row>
    <row r="50" spans="1:4">
      <c r="A50" s="113"/>
      <c r="B50" s="114"/>
      <c r="C50" s="121"/>
      <c r="D50" s="120"/>
    </row>
    <row r="51" spans="1:4">
      <c r="A51" s="109" t="s">
        <v>38</v>
      </c>
      <c r="B51" s="110"/>
      <c r="C51" s="117">
        <f>C53+C58</f>
        <v>1271945515</v>
      </c>
      <c r="D51" s="118">
        <f>D53+D58</f>
        <v>-2460768430</v>
      </c>
    </row>
    <row r="52" spans="1:4">
      <c r="A52" s="113"/>
      <c r="B52" s="114"/>
      <c r="C52" s="121"/>
      <c r="D52" s="120"/>
    </row>
    <row r="53" spans="1:4">
      <c r="A53" s="109" t="s">
        <v>39</v>
      </c>
      <c r="B53" s="114"/>
      <c r="C53" s="117">
        <f>+C54+C56</f>
        <v>1271945515</v>
      </c>
      <c r="D53" s="118">
        <f>D54+D56</f>
        <v>-1620726191</v>
      </c>
    </row>
    <row r="54" spans="1:4">
      <c r="A54" s="113"/>
      <c r="B54" s="114" t="s">
        <v>40</v>
      </c>
      <c r="C54" s="123"/>
      <c r="D54" s="124">
        <f>+'Estado de Situación Financiera '!H35-'Estado de Situación Financiera '!I35</f>
        <v>-1620726191</v>
      </c>
    </row>
    <row r="55" spans="1:4">
      <c r="A55" s="113"/>
      <c r="B55" s="114" t="s">
        <v>41</v>
      </c>
      <c r="C55" s="123">
        <f>+'Estado de Situación Financiera '!H36-'Estado de Situación Financiera '!I36</f>
        <v>0</v>
      </c>
      <c r="D55" s="120"/>
    </row>
    <row r="56" spans="1:4">
      <c r="A56" s="113"/>
      <c r="B56" s="114" t="s">
        <v>42</v>
      </c>
      <c r="C56" s="125">
        <f>+'Estado de Situación Financiera '!H37-'Estado de Situación Financiera '!I37</f>
        <v>1271945515</v>
      </c>
      <c r="D56" s="122"/>
    </row>
    <row r="57" spans="1:4">
      <c r="A57" s="113"/>
      <c r="B57" s="114"/>
      <c r="C57" s="121"/>
      <c r="D57" s="120"/>
    </row>
    <row r="58" spans="1:4">
      <c r="A58" s="109" t="s">
        <v>43</v>
      </c>
      <c r="B58" s="114"/>
      <c r="C58" s="117">
        <v>0</v>
      </c>
      <c r="D58" s="118">
        <f>D59+D63</f>
        <v>-840042239</v>
      </c>
    </row>
    <row r="59" spans="1:4">
      <c r="A59" s="113"/>
      <c r="B59" s="114" t="s">
        <v>44</v>
      </c>
      <c r="C59" s="121"/>
      <c r="D59" s="120">
        <f>+'Estado de Situación Financiera '!H40-'Estado de Situación Financiera '!I40</f>
        <v>-17462059</v>
      </c>
    </row>
    <row r="60" spans="1:4">
      <c r="A60" s="113"/>
      <c r="B60" s="114" t="s">
        <v>45</v>
      </c>
      <c r="C60" s="121">
        <f>+'Estado de Situación Financiera '!H41-'Estado de Situación Financiera '!I41</f>
        <v>0</v>
      </c>
      <c r="D60" s="120"/>
    </row>
    <row r="61" spans="1:4">
      <c r="A61" s="113"/>
      <c r="B61" s="114" t="s">
        <v>46</v>
      </c>
      <c r="C61" s="121">
        <f>+'Estado de Situación Financiera '!H42-'Estado de Situación Financiera '!I42</f>
        <v>0</v>
      </c>
      <c r="D61" s="120"/>
    </row>
    <row r="62" spans="1:4">
      <c r="A62" s="113"/>
      <c r="B62" s="114" t="s">
        <v>47</v>
      </c>
      <c r="C62" s="121">
        <f>+'Estado de Situación Financiera '!H43-'Estado de Situación Financiera '!I43</f>
        <v>0</v>
      </c>
      <c r="D62" s="120"/>
    </row>
    <row r="63" spans="1:4">
      <c r="A63" s="113"/>
      <c r="B63" s="114" t="s">
        <v>48</v>
      </c>
      <c r="C63" s="123"/>
      <c r="D63" s="120">
        <f>+'Estado de Situación Financiera '!H44-'Estado de Situación Financiera '!I44</f>
        <v>-822580180</v>
      </c>
    </row>
    <row r="64" spans="1:4">
      <c r="A64" s="113"/>
      <c r="B64" s="114"/>
      <c r="C64" s="121"/>
      <c r="D64" s="120"/>
    </row>
    <row r="65" spans="1:4">
      <c r="A65" s="109" t="s">
        <v>49</v>
      </c>
      <c r="B65" s="114"/>
      <c r="C65" s="121"/>
      <c r="D65" s="120"/>
    </row>
    <row r="66" spans="1:4">
      <c r="A66" s="113"/>
      <c r="B66" s="114" t="s">
        <v>50</v>
      </c>
      <c r="C66" s="121">
        <f>+'Estado de Situación Financiera '!H47-'Estado de Situación Financiera '!I47</f>
        <v>0</v>
      </c>
      <c r="D66" s="120"/>
    </row>
    <row r="67" spans="1:4">
      <c r="A67" s="113"/>
      <c r="B67" s="114" t="s">
        <v>51</v>
      </c>
      <c r="C67" s="121">
        <f>+'Estado de Situación Financiera '!H48-'Estado de Situación Financiera '!I48</f>
        <v>0</v>
      </c>
      <c r="D67" s="120"/>
    </row>
    <row r="68" spans="1:4">
      <c r="A68" s="113"/>
      <c r="B68" s="114"/>
      <c r="C68" s="121"/>
      <c r="D68" s="120"/>
    </row>
    <row r="69" spans="1:4">
      <c r="A69" s="126"/>
      <c r="B69" s="127"/>
      <c r="C69" s="128"/>
      <c r="D69" s="129"/>
    </row>
    <row r="70" spans="1:4">
      <c r="A70" s="114"/>
      <c r="B70" s="114"/>
    </row>
    <row r="71" spans="1:4">
      <c r="A71" s="16" t="s">
        <v>261</v>
      </c>
      <c r="B71" s="114"/>
    </row>
    <row r="72" spans="1:4">
      <c r="A72" s="114"/>
      <c r="B72" s="114"/>
    </row>
    <row r="73" spans="1:4">
      <c r="A73" s="131"/>
      <c r="B73" s="114"/>
      <c r="C73" s="132"/>
      <c r="D73" s="132"/>
    </row>
    <row r="74" spans="1:4">
      <c r="D74" s="132"/>
    </row>
    <row r="78" spans="1:4">
      <c r="D78" s="133"/>
    </row>
    <row r="79" spans="1:4">
      <c r="D79" s="133"/>
    </row>
    <row r="80" spans="1:4">
      <c r="D80" s="133"/>
    </row>
  </sheetData>
  <customSheetViews>
    <customSheetView guid="{128180EF-B6A6-4DAB-8921-901EF35F5F70}">
      <pageMargins left="0.23622047244094491" right="0.43307086614173229" top="0.74803149606299213" bottom="0.74803149606299213" header="0.31496062992125984" footer="0.31496062992125984"/>
      <printOptions horizontalCentered="1" verticalCentered="1"/>
      <pageSetup scale="55" orientation="landscape" horizontalDpi="4294967295" verticalDpi="4294967295" r:id="rId1"/>
    </customSheetView>
  </customSheetViews>
  <mergeCells count="4">
    <mergeCell ref="A1:D1"/>
    <mergeCell ref="A2:D2"/>
    <mergeCell ref="A4:D4"/>
    <mergeCell ref="A3:D3"/>
  </mergeCells>
  <printOptions horizontalCentered="1" verticalCentered="1"/>
  <pageMargins left="0.23622047244094491" right="0.43307086614173229" top="0.74803149606299213" bottom="0.74803149606299213" header="0.31496062992125984" footer="0.31496062992125984"/>
  <pageSetup scale="71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topLeftCell="A46" zoomScale="90" zoomScaleNormal="90" workbookViewId="0">
      <selection sqref="A1:C1"/>
    </sheetView>
  </sheetViews>
  <sheetFormatPr baseColWidth="10" defaultColWidth="11.42578125" defaultRowHeight="15"/>
  <cols>
    <col min="1" max="1" width="91.7109375" style="94" customWidth="1"/>
    <col min="2" max="2" width="18.7109375" style="171" bestFit="1" customWidth="1"/>
    <col min="3" max="3" width="19" style="171" customWidth="1"/>
    <col min="4" max="4" width="17.7109375" style="137" bestFit="1" customWidth="1"/>
    <col min="5" max="5" width="26.7109375" style="79" customWidth="1"/>
    <col min="6" max="6" width="27.28515625" style="79" customWidth="1"/>
    <col min="7" max="7" width="19.7109375" style="79" customWidth="1"/>
    <col min="8" max="8" width="51.28515625" style="79" customWidth="1"/>
    <col min="9" max="9" width="31.28515625" style="79" customWidth="1"/>
    <col min="10" max="10" width="32.42578125" style="137" customWidth="1"/>
    <col min="11" max="11" width="31.28515625" style="79" customWidth="1"/>
    <col min="12" max="12" width="20.7109375" style="79" customWidth="1"/>
    <col min="13" max="13" width="16.7109375" style="79" bestFit="1" customWidth="1"/>
    <col min="14" max="15" width="11.42578125" style="138"/>
    <col min="16" max="16384" width="11.42578125" style="94"/>
  </cols>
  <sheetData>
    <row r="1" spans="1:14">
      <c r="A1" s="221" t="s">
        <v>0</v>
      </c>
      <c r="B1" s="222"/>
      <c r="C1" s="223"/>
      <c r="D1" s="79"/>
    </row>
    <row r="2" spans="1:14">
      <c r="A2" s="224" t="s">
        <v>163</v>
      </c>
      <c r="B2" s="225"/>
      <c r="C2" s="226"/>
      <c r="D2" s="103"/>
    </row>
    <row r="3" spans="1:14">
      <c r="A3" s="224" t="s">
        <v>248</v>
      </c>
      <c r="B3" s="225"/>
      <c r="C3" s="226"/>
      <c r="D3" s="103"/>
    </row>
    <row r="4" spans="1:14">
      <c r="A4" s="237" t="s">
        <v>249</v>
      </c>
      <c r="B4" s="238"/>
      <c r="C4" s="239"/>
      <c r="D4" s="103"/>
    </row>
    <row r="5" spans="1:14">
      <c r="A5" s="10" t="s">
        <v>114</v>
      </c>
      <c r="B5" s="11">
        <v>44196</v>
      </c>
      <c r="C5" s="12">
        <v>43830</v>
      </c>
      <c r="D5" s="103"/>
      <c r="F5" s="240"/>
      <c r="G5" s="240"/>
      <c r="H5" s="240"/>
      <c r="I5" s="240"/>
    </row>
    <row r="6" spans="1:14" ht="8.25" customHeight="1">
      <c r="A6" s="134"/>
      <c r="B6" s="135"/>
      <c r="C6" s="136"/>
    </row>
    <row r="7" spans="1:14">
      <c r="A7" s="139" t="s">
        <v>164</v>
      </c>
      <c r="B7" s="135"/>
      <c r="C7" s="140"/>
      <c r="E7" s="81"/>
      <c r="F7" s="141">
        <v>2020</v>
      </c>
      <c r="G7" s="137"/>
    </row>
    <row r="8" spans="1:14">
      <c r="A8" s="139" t="s">
        <v>165</v>
      </c>
      <c r="B8" s="142">
        <f>SUM(B9:B19)</f>
        <v>14226868751</v>
      </c>
      <c r="C8" s="143">
        <f>SUM(C9:C19)</f>
        <v>15444022099</v>
      </c>
      <c r="E8" s="81"/>
      <c r="F8" s="81">
        <v>11569075138</v>
      </c>
      <c r="G8" s="137" t="s">
        <v>166</v>
      </c>
      <c r="H8" s="144"/>
    </row>
    <row r="9" spans="1:14">
      <c r="A9" s="134" t="s">
        <v>167</v>
      </c>
      <c r="B9" s="145">
        <v>0</v>
      </c>
      <c r="C9" s="146">
        <v>0</v>
      </c>
      <c r="D9" s="79"/>
      <c r="E9" s="81"/>
      <c r="F9" s="81">
        <v>155200451</v>
      </c>
      <c r="G9" s="137" t="s">
        <v>168</v>
      </c>
      <c r="H9" s="147"/>
      <c r="I9" s="148"/>
      <c r="L9" s="54"/>
    </row>
    <row r="10" spans="1:14">
      <c r="A10" s="134" t="s">
        <v>169</v>
      </c>
      <c r="B10" s="145">
        <v>0</v>
      </c>
      <c r="C10" s="149">
        <v>0</v>
      </c>
      <c r="D10" s="79"/>
      <c r="E10" s="81"/>
      <c r="F10" s="150">
        <v>2365285799</v>
      </c>
      <c r="G10" s="137" t="s">
        <v>170</v>
      </c>
      <c r="H10" s="147"/>
      <c r="I10" s="148"/>
      <c r="K10" s="81">
        <f>+'Estado de Actividades '!I43</f>
        <v>2369471679.8400002</v>
      </c>
      <c r="L10" s="81">
        <v>4185881.0000000107</v>
      </c>
      <c r="M10" s="81">
        <f>+K10-L10</f>
        <v>2365285798.8400002</v>
      </c>
      <c r="N10" s="151"/>
    </row>
    <row r="11" spans="1:14">
      <c r="A11" s="134" t="s">
        <v>171</v>
      </c>
      <c r="B11" s="145">
        <v>0</v>
      </c>
      <c r="C11" s="149">
        <v>0</v>
      </c>
      <c r="D11" s="79"/>
      <c r="E11" s="81"/>
      <c r="F11" s="81">
        <v>10213766</v>
      </c>
      <c r="G11" s="137" t="s">
        <v>172</v>
      </c>
      <c r="H11" s="144"/>
      <c r="K11" s="152" t="s">
        <v>173</v>
      </c>
      <c r="L11" s="79" t="s">
        <v>174</v>
      </c>
      <c r="M11" s="152" t="s">
        <v>175</v>
      </c>
    </row>
    <row r="12" spans="1:14">
      <c r="A12" s="134" t="s">
        <v>176</v>
      </c>
      <c r="B12" s="145">
        <v>0</v>
      </c>
      <c r="C12" s="149">
        <v>0</v>
      </c>
      <c r="D12" s="79"/>
      <c r="E12" s="81"/>
      <c r="F12" s="81">
        <v>5315382.5</v>
      </c>
      <c r="G12" s="137" t="s">
        <v>177</v>
      </c>
      <c r="H12" s="144"/>
    </row>
    <row r="13" spans="1:14">
      <c r="A13" s="134" t="s">
        <v>178</v>
      </c>
      <c r="B13" s="145">
        <v>0</v>
      </c>
      <c r="C13" s="149">
        <v>0</v>
      </c>
      <c r="D13" s="79"/>
      <c r="E13" s="81"/>
      <c r="F13" s="81">
        <v>4409834.34</v>
      </c>
      <c r="G13" s="137" t="s">
        <v>179</v>
      </c>
      <c r="H13" s="144"/>
    </row>
    <row r="14" spans="1:14">
      <c r="A14" s="134" t="s">
        <v>180</v>
      </c>
      <c r="B14" s="145">
        <v>0</v>
      </c>
      <c r="C14" s="149">
        <v>0</v>
      </c>
      <c r="D14" s="79"/>
      <c r="E14" s="81"/>
      <c r="F14" s="81">
        <v>117368380.44</v>
      </c>
      <c r="G14" s="137" t="s">
        <v>181</v>
      </c>
      <c r="H14" s="144"/>
    </row>
    <row r="15" spans="1:14">
      <c r="A15" s="134" t="s">
        <v>182</v>
      </c>
      <c r="B15" s="145">
        <v>0</v>
      </c>
      <c r="C15" s="149">
        <v>0</v>
      </c>
      <c r="D15" s="79"/>
      <c r="E15" s="81"/>
      <c r="F15" s="153">
        <f>SUM(F8:F14)</f>
        <v>14226868751.280001</v>
      </c>
      <c r="G15" s="141" t="s">
        <v>145</v>
      </c>
    </row>
    <row r="16" spans="1:14">
      <c r="A16" s="134" t="s">
        <v>183</v>
      </c>
      <c r="B16" s="145"/>
      <c r="C16" s="149"/>
      <c r="D16" s="79"/>
      <c r="E16" s="81"/>
      <c r="F16" s="148"/>
      <c r="G16" s="154"/>
    </row>
    <row r="17" spans="1:10">
      <c r="A17" s="134" t="s">
        <v>184</v>
      </c>
      <c r="B17" s="145">
        <v>0</v>
      </c>
      <c r="C17" s="149">
        <v>0</v>
      </c>
      <c r="D17" s="79"/>
      <c r="E17" s="81"/>
      <c r="F17" s="153"/>
      <c r="G17" s="141"/>
    </row>
    <row r="18" spans="1:10">
      <c r="A18" s="134" t="s">
        <v>185</v>
      </c>
      <c r="B18" s="155">
        <f>+ROUND(F15,0)</f>
        <v>14226868751</v>
      </c>
      <c r="C18" s="149">
        <v>15444022099</v>
      </c>
      <c r="D18" s="137">
        <v>365770122</v>
      </c>
      <c r="E18" s="81" t="s">
        <v>186</v>
      </c>
      <c r="I18" s="241" t="s">
        <v>187</v>
      </c>
      <c r="J18" s="241"/>
    </row>
    <row r="19" spans="1:10">
      <c r="A19" s="134" t="s">
        <v>188</v>
      </c>
      <c r="B19" s="145">
        <v>0</v>
      </c>
      <c r="C19" s="149">
        <v>0</v>
      </c>
      <c r="I19" s="137" t="s">
        <v>71</v>
      </c>
      <c r="J19" s="79">
        <v>3000</v>
      </c>
    </row>
    <row r="20" spans="1:10">
      <c r="A20" s="139" t="s">
        <v>189</v>
      </c>
      <c r="B20" s="142">
        <f>SUM(B21:B36)</f>
        <v>14226868750</v>
      </c>
      <c r="C20" s="143">
        <f>SUM(C21:C36)</f>
        <v>15444022099</v>
      </c>
      <c r="D20" s="156"/>
      <c r="E20" s="154"/>
      <c r="I20" s="137" t="s">
        <v>72</v>
      </c>
      <c r="J20" s="81">
        <v>2364101696.1900001</v>
      </c>
    </row>
    <row r="21" spans="1:10">
      <c r="A21" s="134" t="s">
        <v>190</v>
      </c>
      <c r="B21" s="145">
        <f>+'Estado de Actividades '!C34</f>
        <v>11569075138</v>
      </c>
      <c r="C21" s="149">
        <v>11045811718</v>
      </c>
      <c r="E21" s="157" t="s">
        <v>191</v>
      </c>
      <c r="I21" s="137" t="s">
        <v>85</v>
      </c>
      <c r="J21" s="81">
        <v>-1129501.4999999553</v>
      </c>
    </row>
    <row r="22" spans="1:10">
      <c r="A22" s="134" t="s">
        <v>192</v>
      </c>
      <c r="B22" s="145">
        <f>+'Estado de Actividades '!C35</f>
        <v>155200451</v>
      </c>
      <c r="C22" s="149">
        <v>185218262</v>
      </c>
      <c r="E22" s="158">
        <v>2369471679.8400002</v>
      </c>
      <c r="I22" s="137" t="s">
        <v>87</v>
      </c>
      <c r="J22" s="81">
        <v>6499485.1500000004</v>
      </c>
    </row>
    <row r="23" spans="1:10">
      <c r="A23" s="134" t="s">
        <v>193</v>
      </c>
      <c r="B23" s="145">
        <f>+'Estado de Actividades '!C36</f>
        <v>2369471679</v>
      </c>
      <c r="C23" s="149">
        <v>2681705125</v>
      </c>
      <c r="E23" s="152" t="s">
        <v>173</v>
      </c>
      <c r="I23" s="159" t="s">
        <v>90</v>
      </c>
      <c r="J23" s="160">
        <v>2369471679.8400002</v>
      </c>
    </row>
    <row r="24" spans="1:10">
      <c r="A24" s="134" t="s">
        <v>194</v>
      </c>
      <c r="B24" s="145">
        <v>0</v>
      </c>
      <c r="C24" s="149">
        <v>0</v>
      </c>
    </row>
    <row r="25" spans="1:10">
      <c r="A25" s="134" t="s">
        <v>195</v>
      </c>
      <c r="B25" s="145">
        <v>0</v>
      </c>
      <c r="C25" s="149">
        <v>0</v>
      </c>
      <c r="D25" s="137">
        <v>11045811718.15</v>
      </c>
      <c r="F25" s="236" t="s">
        <v>191</v>
      </c>
      <c r="G25" s="236"/>
    </row>
    <row r="26" spans="1:10">
      <c r="A26" s="134" t="s">
        <v>196</v>
      </c>
      <c r="B26" s="145">
        <v>0</v>
      </c>
      <c r="C26" s="149">
        <v>0</v>
      </c>
      <c r="F26" s="161" t="s">
        <v>197</v>
      </c>
      <c r="G26" s="161" t="s">
        <v>198</v>
      </c>
      <c r="H26" s="161" t="s">
        <v>199</v>
      </c>
    </row>
    <row r="27" spans="1:10">
      <c r="A27" s="134" t="s">
        <v>200</v>
      </c>
      <c r="B27" s="145">
        <f>+'Estado de Actividades '!C42</f>
        <v>7097394</v>
      </c>
      <c r="C27" s="149">
        <v>17369800</v>
      </c>
      <c r="D27" s="137" t="s">
        <v>201</v>
      </c>
      <c r="F27" s="81">
        <v>35093.67</v>
      </c>
      <c r="G27" s="81">
        <v>7062300</v>
      </c>
      <c r="H27" s="148">
        <f>F27+G27</f>
        <v>7097393.6699999999</v>
      </c>
    </row>
    <row r="28" spans="1:10">
      <c r="A28" s="134" t="s">
        <v>202</v>
      </c>
      <c r="B28" s="145">
        <v>0</v>
      </c>
      <c r="C28" s="149">
        <v>0</v>
      </c>
    </row>
    <row r="29" spans="1:10">
      <c r="A29" s="134" t="s">
        <v>203</v>
      </c>
      <c r="B29" s="145">
        <v>0</v>
      </c>
      <c r="C29" s="149">
        <v>1002306111</v>
      </c>
      <c r="D29" s="156" t="s">
        <v>204</v>
      </c>
      <c r="E29" s="162"/>
    </row>
    <row r="30" spans="1:10">
      <c r="A30" s="134" t="s">
        <v>205</v>
      </c>
      <c r="B30" s="145">
        <v>0</v>
      </c>
      <c r="C30" s="149">
        <v>0</v>
      </c>
    </row>
    <row r="31" spans="1:10">
      <c r="A31" s="134" t="s">
        <v>206</v>
      </c>
      <c r="B31" s="145">
        <v>0</v>
      </c>
      <c r="C31" s="149">
        <v>0</v>
      </c>
    </row>
    <row r="32" spans="1:10">
      <c r="A32" s="134" t="s">
        <v>207</v>
      </c>
      <c r="B32" s="145">
        <v>0</v>
      </c>
      <c r="C32" s="149">
        <v>0</v>
      </c>
    </row>
    <row r="33" spans="1:5">
      <c r="A33" s="134" t="s">
        <v>208</v>
      </c>
      <c r="B33" s="145">
        <v>0</v>
      </c>
      <c r="C33" s="149">
        <v>0</v>
      </c>
    </row>
    <row r="34" spans="1:5">
      <c r="A34" s="134" t="s">
        <v>209</v>
      </c>
      <c r="B34" s="145">
        <f>+'Estado de Actividades '!C51</f>
        <v>3116372</v>
      </c>
      <c r="C34" s="149">
        <v>11826962</v>
      </c>
      <c r="D34" s="156" t="s">
        <v>210</v>
      </c>
    </row>
    <row r="35" spans="1:5">
      <c r="A35" s="134" t="s">
        <v>211</v>
      </c>
      <c r="B35" s="145">
        <v>0</v>
      </c>
      <c r="C35" s="149">
        <v>0</v>
      </c>
      <c r="D35" s="141">
        <v>2020</v>
      </c>
    </row>
    <row r="36" spans="1:5">
      <c r="A36" s="134" t="s">
        <v>212</v>
      </c>
      <c r="B36" s="163">
        <f>+ROUND(D39,0)</f>
        <v>122907716</v>
      </c>
      <c r="C36" s="164">
        <v>499784121</v>
      </c>
      <c r="D36" s="137">
        <f>+'Estado de Situación Financiera '!C9</f>
        <v>117368381</v>
      </c>
      <c r="E36" s="79" t="s">
        <v>213</v>
      </c>
    </row>
    <row r="37" spans="1:5">
      <c r="A37" s="139" t="s">
        <v>214</v>
      </c>
      <c r="B37" s="165">
        <f>B8-B20-1</f>
        <v>0</v>
      </c>
      <c r="C37" s="166">
        <f>C8-C20</f>
        <v>0</v>
      </c>
      <c r="D37" s="137">
        <f>+'Estado de Situación Financiera '!H40</f>
        <v>5539335</v>
      </c>
      <c r="E37" s="79" t="s">
        <v>215</v>
      </c>
    </row>
    <row r="38" spans="1:5" ht="7.5" customHeight="1">
      <c r="A38" s="134"/>
      <c r="B38" s="145"/>
      <c r="C38" s="149"/>
    </row>
    <row r="39" spans="1:5">
      <c r="A39" s="139" t="s">
        <v>216</v>
      </c>
      <c r="B39" s="145"/>
      <c r="C39" s="149"/>
      <c r="D39" s="156">
        <f>D36+D37</f>
        <v>122907716</v>
      </c>
    </row>
    <row r="40" spans="1:5">
      <c r="A40" s="139" t="s">
        <v>165</v>
      </c>
      <c r="B40" s="142">
        <f>B42</f>
        <v>6587330</v>
      </c>
      <c r="C40" s="143">
        <v>4960916</v>
      </c>
    </row>
    <row r="41" spans="1:5">
      <c r="A41" s="134" t="s">
        <v>217</v>
      </c>
      <c r="B41" s="145">
        <v>0</v>
      </c>
      <c r="C41" s="149">
        <v>0</v>
      </c>
    </row>
    <row r="42" spans="1:5">
      <c r="A42" s="134" t="s">
        <v>218</v>
      </c>
      <c r="B42" s="155">
        <f>+'Edo de Variaciones patrimonio'!B26</f>
        <v>6587330</v>
      </c>
      <c r="C42" s="149">
        <v>4960916</v>
      </c>
      <c r="D42" s="141"/>
    </row>
    <row r="43" spans="1:5">
      <c r="A43" s="134" t="s">
        <v>219</v>
      </c>
      <c r="B43" s="145">
        <v>0</v>
      </c>
      <c r="C43" s="149">
        <v>0</v>
      </c>
    </row>
    <row r="44" spans="1:5">
      <c r="A44" s="139" t="s">
        <v>189</v>
      </c>
      <c r="B44" s="142">
        <f>B46</f>
        <v>-6587330</v>
      </c>
      <c r="C44" s="143">
        <v>-4960916</v>
      </c>
    </row>
    <row r="45" spans="1:5">
      <c r="A45" s="134" t="s">
        <v>217</v>
      </c>
      <c r="B45" s="155">
        <v>0</v>
      </c>
      <c r="C45" s="149">
        <v>0</v>
      </c>
      <c r="D45" s="156"/>
    </row>
    <row r="46" spans="1:5">
      <c r="A46" s="134" t="s">
        <v>218</v>
      </c>
      <c r="B46" s="145">
        <f>-B42</f>
        <v>-6587330</v>
      </c>
      <c r="C46" s="149">
        <v>-4960916</v>
      </c>
    </row>
    <row r="47" spans="1:5">
      <c r="A47" s="134" t="s">
        <v>220</v>
      </c>
      <c r="B47" s="163">
        <v>0</v>
      </c>
      <c r="C47" s="164">
        <v>0</v>
      </c>
    </row>
    <row r="48" spans="1:5">
      <c r="A48" s="139" t="s">
        <v>221</v>
      </c>
      <c r="B48" s="145">
        <f>+C40+C44</f>
        <v>0</v>
      </c>
      <c r="C48" s="149">
        <v>0</v>
      </c>
    </row>
    <row r="49" spans="1:10" ht="7.5" customHeight="1">
      <c r="A49" s="134"/>
      <c r="B49" s="145"/>
      <c r="C49" s="149"/>
    </row>
    <row r="50" spans="1:10">
      <c r="A50" s="139" t="s">
        <v>222</v>
      </c>
      <c r="B50" s="145"/>
      <c r="C50" s="149"/>
      <c r="D50" s="167">
        <v>2019</v>
      </c>
    </row>
    <row r="51" spans="1:10">
      <c r="A51" s="139" t="s">
        <v>165</v>
      </c>
      <c r="B51" s="145"/>
      <c r="C51" s="149"/>
      <c r="D51" s="137">
        <v>11045811718.15</v>
      </c>
      <c r="E51" s="79" t="s">
        <v>223</v>
      </c>
    </row>
    <row r="52" spans="1:10">
      <c r="A52" s="134" t="s">
        <v>224</v>
      </c>
      <c r="B52" s="145">
        <v>0</v>
      </c>
      <c r="C52" s="149">
        <v>0</v>
      </c>
      <c r="D52" s="137">
        <v>185218262</v>
      </c>
      <c r="E52" s="79" t="s">
        <v>168</v>
      </c>
    </row>
    <row r="53" spans="1:10">
      <c r="A53" s="134" t="s">
        <v>225</v>
      </c>
      <c r="B53" s="145">
        <v>0</v>
      </c>
      <c r="C53" s="149">
        <v>0</v>
      </c>
      <c r="D53" s="137">
        <f>2681705125-4190055.76</f>
        <v>2677515069.2399998</v>
      </c>
      <c r="E53" s="79" t="s">
        <v>226</v>
      </c>
      <c r="H53" s="137">
        <v>2681705125</v>
      </c>
      <c r="I53" s="137">
        <v>4190055.76</v>
      </c>
      <c r="J53" s="148">
        <f>H53-I53</f>
        <v>2677515069.2399998</v>
      </c>
    </row>
    <row r="54" spans="1:10">
      <c r="A54" s="134" t="s">
        <v>227</v>
      </c>
      <c r="B54" s="145">
        <f>+'Estado de Situación Financiera '!C9</f>
        <v>117368381</v>
      </c>
      <c r="C54" s="149">
        <v>476782727.00000012</v>
      </c>
      <c r="D54" s="137">
        <v>1031502873.5700001</v>
      </c>
      <c r="E54" s="79" t="s">
        <v>228</v>
      </c>
      <c r="H54" s="79" t="s">
        <v>173</v>
      </c>
      <c r="I54" s="137" t="s">
        <v>174</v>
      </c>
      <c r="J54" s="79"/>
    </row>
    <row r="55" spans="1:10">
      <c r="A55" s="134" t="s">
        <v>229</v>
      </c>
      <c r="B55" s="145">
        <v>0</v>
      </c>
      <c r="C55" s="149"/>
      <c r="D55" s="137">
        <v>10460910.09</v>
      </c>
      <c r="E55" s="162" t="s">
        <v>177</v>
      </c>
    </row>
    <row r="56" spans="1:10">
      <c r="A56" s="139" t="s">
        <v>189</v>
      </c>
      <c r="B56" s="145"/>
      <c r="C56" s="149"/>
      <c r="D56" s="137">
        <v>16730539.02</v>
      </c>
      <c r="E56" s="79" t="s">
        <v>179</v>
      </c>
    </row>
    <row r="57" spans="1:10">
      <c r="A57" s="134" t="s">
        <v>230</v>
      </c>
      <c r="B57" s="145">
        <v>0</v>
      </c>
      <c r="C57" s="149">
        <v>0</v>
      </c>
      <c r="D57" s="137">
        <v>476782727</v>
      </c>
      <c r="E57" s="79" t="s">
        <v>231</v>
      </c>
    </row>
    <row r="58" spans="1:10">
      <c r="A58" s="134" t="s">
        <v>225</v>
      </c>
      <c r="B58" s="145">
        <v>0</v>
      </c>
      <c r="C58" s="149">
        <v>0</v>
      </c>
      <c r="D58" s="156">
        <f>SUM(D51:D57)</f>
        <v>15444022099.07</v>
      </c>
      <c r="E58" s="156" t="s">
        <v>145</v>
      </c>
    </row>
    <row r="59" spans="1:10">
      <c r="A59" s="134" t="s">
        <v>227</v>
      </c>
      <c r="B59" s="145">
        <f>C54</f>
        <v>476782727.00000012</v>
      </c>
      <c r="C59" s="149">
        <v>365770122</v>
      </c>
      <c r="E59" s="141"/>
    </row>
    <row r="60" spans="1:10">
      <c r="A60" s="134" t="s">
        <v>232</v>
      </c>
      <c r="B60" s="145">
        <v>0</v>
      </c>
      <c r="C60" s="149">
        <v>0</v>
      </c>
      <c r="E60" s="137"/>
    </row>
    <row r="61" spans="1:10">
      <c r="A61" s="139" t="s">
        <v>233</v>
      </c>
      <c r="B61" s="97">
        <f>B54-B59</f>
        <v>-359414346.00000012</v>
      </c>
      <c r="C61" s="168">
        <f>C54-C59</f>
        <v>111012605.00000012</v>
      </c>
      <c r="E61" s="137"/>
    </row>
    <row r="62" spans="1:10" ht="6.75" customHeight="1">
      <c r="A62" s="134"/>
      <c r="B62" s="145"/>
      <c r="C62" s="149"/>
    </row>
    <row r="63" spans="1:10">
      <c r="A63" s="139" t="s">
        <v>234</v>
      </c>
      <c r="B63" s="145">
        <f>+B37+B48+B61</f>
        <v>-359414346.00000012</v>
      </c>
      <c r="C63" s="149">
        <f>+C37+C48+C61</f>
        <v>111012605.00000012</v>
      </c>
      <c r="E63" s="156"/>
    </row>
    <row r="64" spans="1:10" ht="6.75" customHeight="1">
      <c r="A64" s="134"/>
      <c r="B64" s="145"/>
      <c r="C64" s="149"/>
    </row>
    <row r="65" spans="1:11">
      <c r="A65" s="139" t="s">
        <v>235</v>
      </c>
      <c r="B65" s="145">
        <f>C54</f>
        <v>476782727.00000012</v>
      </c>
      <c r="C65" s="149">
        <v>365770122</v>
      </c>
      <c r="J65" s="79"/>
    </row>
    <row r="66" spans="1:11">
      <c r="A66" s="169" t="s">
        <v>236</v>
      </c>
      <c r="B66" s="100">
        <f>+B63+B65</f>
        <v>117368381</v>
      </c>
      <c r="C66" s="170">
        <f>+C63+C65</f>
        <v>476782727.00000012</v>
      </c>
      <c r="J66" s="79"/>
    </row>
    <row r="67" spans="1:11">
      <c r="J67" s="79"/>
    </row>
    <row r="68" spans="1:11">
      <c r="A68" s="16" t="s">
        <v>261</v>
      </c>
      <c r="J68" s="79"/>
    </row>
    <row r="69" spans="1:11">
      <c r="J69" s="79"/>
    </row>
    <row r="70" spans="1:11">
      <c r="J70" s="79"/>
    </row>
    <row r="71" spans="1:11">
      <c r="J71" s="79"/>
    </row>
    <row r="72" spans="1:11">
      <c r="J72" s="79"/>
      <c r="K72" s="137"/>
    </row>
    <row r="73" spans="1:11">
      <c r="J73" s="79"/>
      <c r="K73" s="137"/>
    </row>
    <row r="74" spans="1:11">
      <c r="J74" s="79"/>
    </row>
    <row r="75" spans="1:11">
      <c r="J75" s="79"/>
    </row>
    <row r="76" spans="1:11">
      <c r="J76" s="79"/>
    </row>
    <row r="77" spans="1:11">
      <c r="J77" s="79"/>
    </row>
    <row r="78" spans="1:11">
      <c r="J78" s="79"/>
    </row>
    <row r="79" spans="1:11">
      <c r="J79" s="79"/>
    </row>
    <row r="80" spans="1:11">
      <c r="E80" s="172"/>
      <c r="F80" s="81"/>
    </row>
  </sheetData>
  <customSheetViews>
    <customSheetView guid="{128180EF-B6A6-4DAB-8921-901EF35F5F70}" fitToPage="1">
      <selection sqref="A1:C1"/>
      <pageMargins left="0.70866141732283472" right="0.70866141732283472" top="0.74803149606299213" bottom="0.74803149606299213" header="0.31496062992125984" footer="0.31496062992125984"/>
      <pageSetup scale="67" orientation="portrait" horizontalDpi="4294967295" verticalDpi="4294967295" r:id="rId1"/>
    </customSheetView>
  </customSheetViews>
  <mergeCells count="7">
    <mergeCell ref="F25:G25"/>
    <mergeCell ref="A1:C1"/>
    <mergeCell ref="A2:C2"/>
    <mergeCell ref="A4:C4"/>
    <mergeCell ref="F5:I5"/>
    <mergeCell ref="I18:J18"/>
    <mergeCell ref="A3:C3"/>
  </mergeCells>
  <pageMargins left="0.70866141732283472" right="0.70866141732283472" top="0.74803149606299213" bottom="0.74803149606299213" header="0.31496062992125984" footer="0.31496062992125984"/>
  <pageSetup scale="64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80" zoomScaleNormal="80" workbookViewId="0">
      <selection activeCell="H39" sqref="H39"/>
    </sheetView>
  </sheetViews>
  <sheetFormatPr baseColWidth="10" defaultColWidth="11.42578125" defaultRowHeight="12"/>
  <cols>
    <col min="1" max="1" width="2.7109375" style="16" customWidth="1"/>
    <col min="2" max="2" width="49.5703125" style="16" customWidth="1"/>
    <col min="3" max="3" width="19.42578125" style="16" bestFit="1" customWidth="1"/>
    <col min="4" max="4" width="17.85546875" style="48" bestFit="1" customWidth="1"/>
    <col min="5" max="5" width="18.140625" style="48" bestFit="1" customWidth="1"/>
    <col min="6" max="6" width="19.42578125" style="16" bestFit="1" customWidth="1"/>
    <col min="7" max="7" width="22.85546875" style="16" bestFit="1" customWidth="1"/>
    <col min="8" max="8" width="14.28515625" style="16" bestFit="1" customWidth="1"/>
    <col min="9" max="16384" width="11.42578125" style="16"/>
  </cols>
  <sheetData>
    <row r="1" spans="1:9">
      <c r="A1" s="202" t="s">
        <v>0</v>
      </c>
      <c r="B1" s="203"/>
      <c r="C1" s="203"/>
      <c r="D1" s="203"/>
      <c r="E1" s="203"/>
      <c r="F1" s="203"/>
      <c r="G1" s="204"/>
      <c r="H1" s="21"/>
      <c r="I1" s="21"/>
    </row>
    <row r="2" spans="1:9">
      <c r="A2" s="205" t="s">
        <v>113</v>
      </c>
      <c r="B2" s="206"/>
      <c r="C2" s="206"/>
      <c r="D2" s="206"/>
      <c r="E2" s="206"/>
      <c r="F2" s="206"/>
      <c r="G2" s="207"/>
    </row>
    <row r="3" spans="1:9">
      <c r="A3" s="205" t="s">
        <v>248</v>
      </c>
      <c r="B3" s="206"/>
      <c r="C3" s="206"/>
      <c r="D3" s="206"/>
      <c r="E3" s="206"/>
      <c r="F3" s="206"/>
      <c r="G3" s="207"/>
    </row>
    <row r="4" spans="1:9">
      <c r="A4" s="208" t="s">
        <v>249</v>
      </c>
      <c r="B4" s="209"/>
      <c r="C4" s="209"/>
      <c r="D4" s="209"/>
      <c r="E4" s="209"/>
      <c r="F4" s="209"/>
      <c r="G4" s="210"/>
    </row>
    <row r="5" spans="1:9" ht="36">
      <c r="A5" s="242" t="s">
        <v>114</v>
      </c>
      <c r="B5" s="243"/>
      <c r="C5" s="1" t="s">
        <v>115</v>
      </c>
      <c r="D5" s="2" t="s">
        <v>116</v>
      </c>
      <c r="E5" s="3" t="s">
        <v>117</v>
      </c>
      <c r="F5" s="4" t="s">
        <v>118</v>
      </c>
      <c r="G5" s="5" t="s">
        <v>119</v>
      </c>
    </row>
    <row r="6" spans="1:9">
      <c r="A6" s="13"/>
      <c r="B6" s="14"/>
      <c r="C6" s="173"/>
      <c r="D6" s="22"/>
      <c r="E6" s="174"/>
      <c r="F6" s="14"/>
      <c r="G6" s="173"/>
    </row>
    <row r="7" spans="1:9" s="21" customFormat="1" ht="12.75">
      <c r="A7" s="17" t="s">
        <v>3</v>
      </c>
      <c r="B7" s="18"/>
      <c r="C7" s="175"/>
      <c r="D7" s="176"/>
      <c r="E7" s="177"/>
      <c r="F7" s="18"/>
      <c r="G7" s="178"/>
    </row>
    <row r="8" spans="1:9" ht="12.75">
      <c r="A8" s="13"/>
      <c r="B8" s="14"/>
      <c r="C8" s="179"/>
      <c r="D8" s="22"/>
      <c r="E8" s="174"/>
      <c r="F8" s="14"/>
      <c r="G8" s="173"/>
    </row>
    <row r="9" spans="1:9" s="21" customFormat="1">
      <c r="A9" s="17" t="s">
        <v>5</v>
      </c>
      <c r="B9" s="18"/>
      <c r="C9" s="180">
        <f>C10+C11+C12+C13+C14+C15+C16</f>
        <v>533078175</v>
      </c>
      <c r="D9" s="181">
        <f>SUM(D10:D16)</f>
        <v>243663992</v>
      </c>
      <c r="E9" s="181">
        <f>SUM(E10:E16)</f>
        <v>622735508</v>
      </c>
      <c r="F9" s="182">
        <f>(C9+D9-E9)</f>
        <v>154006659</v>
      </c>
      <c r="G9" s="181">
        <f>F9-C9</f>
        <v>-379071516</v>
      </c>
    </row>
    <row r="10" spans="1:9">
      <c r="A10" s="13"/>
      <c r="B10" s="14" t="s">
        <v>120</v>
      </c>
      <c r="C10" s="183">
        <f>+'Estado de Situación Financiera '!D9</f>
        <v>476782727</v>
      </c>
      <c r="D10" s="184">
        <v>117702011</v>
      </c>
      <c r="E10" s="184">
        <v>477116357</v>
      </c>
      <c r="F10" s="119">
        <f t="shared" ref="F10:F27" si="0">(C10+D10-E10)</f>
        <v>117368381</v>
      </c>
      <c r="G10" s="184">
        <f t="shared" ref="G10:G27" si="1">F10-C10</f>
        <v>-359414346</v>
      </c>
      <c r="H10" s="185"/>
    </row>
    <row r="11" spans="1:9">
      <c r="A11" s="13"/>
      <c r="B11" s="14" t="s">
        <v>121</v>
      </c>
      <c r="C11" s="183">
        <f>+'Estado de Situación Financiera '!D10</f>
        <v>10460909</v>
      </c>
      <c r="D11" s="184">
        <v>43656982</v>
      </c>
      <c r="E11" s="184">
        <v>48802510</v>
      </c>
      <c r="F11" s="119">
        <f t="shared" si="0"/>
        <v>5315381</v>
      </c>
      <c r="G11" s="184">
        <f t="shared" si="1"/>
        <v>-5145528</v>
      </c>
      <c r="H11" s="185"/>
    </row>
    <row r="12" spans="1:9">
      <c r="A12" s="13"/>
      <c r="B12" s="14" t="s">
        <v>7</v>
      </c>
      <c r="C12" s="183">
        <v>0</v>
      </c>
      <c r="D12" s="184">
        <v>0</v>
      </c>
      <c r="E12" s="184">
        <v>0</v>
      </c>
      <c r="F12" s="182">
        <f t="shared" si="0"/>
        <v>0</v>
      </c>
      <c r="G12" s="181">
        <f t="shared" si="1"/>
        <v>0</v>
      </c>
      <c r="H12" s="185"/>
    </row>
    <row r="13" spans="1:9">
      <c r="A13" s="13"/>
      <c r="B13" s="14" t="s">
        <v>9</v>
      </c>
      <c r="C13" s="183">
        <v>0</v>
      </c>
      <c r="D13" s="184">
        <v>0</v>
      </c>
      <c r="E13" s="184">
        <v>0</v>
      </c>
      <c r="F13" s="182">
        <f t="shared" si="0"/>
        <v>0</v>
      </c>
      <c r="G13" s="181">
        <f t="shared" si="1"/>
        <v>0</v>
      </c>
      <c r="H13" s="185"/>
    </row>
    <row r="14" spans="1:9">
      <c r="A14" s="13"/>
      <c r="B14" s="14" t="s">
        <v>122</v>
      </c>
      <c r="C14" s="183">
        <f>+'Estado de Situación Financiera '!D13</f>
        <v>45834539</v>
      </c>
      <c r="D14" s="184">
        <v>82304999</v>
      </c>
      <c r="E14" s="184">
        <v>96816641</v>
      </c>
      <c r="F14" s="119">
        <f>(C14+D14-E14)</f>
        <v>31322897</v>
      </c>
      <c r="G14" s="184">
        <f t="shared" si="1"/>
        <v>-14511642</v>
      </c>
      <c r="H14" s="185"/>
    </row>
    <row r="15" spans="1:9">
      <c r="A15" s="13"/>
      <c r="B15" s="14" t="s">
        <v>12</v>
      </c>
      <c r="C15" s="183">
        <v>0</v>
      </c>
      <c r="D15" s="184">
        <v>0</v>
      </c>
      <c r="E15" s="184">
        <v>0</v>
      </c>
      <c r="F15" s="182">
        <f t="shared" si="0"/>
        <v>0</v>
      </c>
      <c r="G15" s="181">
        <f t="shared" si="1"/>
        <v>0</v>
      </c>
      <c r="H15" s="185"/>
    </row>
    <row r="16" spans="1:9">
      <c r="A16" s="13"/>
      <c r="B16" s="14" t="s">
        <v>123</v>
      </c>
      <c r="C16" s="183">
        <v>0</v>
      </c>
      <c r="D16" s="184">
        <v>0</v>
      </c>
      <c r="E16" s="184">
        <v>0</v>
      </c>
      <c r="F16" s="119">
        <f t="shared" si="0"/>
        <v>0</v>
      </c>
      <c r="G16" s="184">
        <f t="shared" si="1"/>
        <v>0</v>
      </c>
      <c r="H16" s="185"/>
    </row>
    <row r="17" spans="1:8">
      <c r="A17" s="13"/>
      <c r="B17" s="14"/>
      <c r="C17" s="183"/>
      <c r="D17" s="184"/>
      <c r="E17" s="184"/>
      <c r="F17" s="182"/>
      <c r="G17" s="181"/>
    </row>
    <row r="18" spans="1:8" s="21" customFormat="1">
      <c r="A18" s="17" t="s">
        <v>124</v>
      </c>
      <c r="B18" s="18"/>
      <c r="C18" s="180">
        <f>C19+C20+C21+C22+C23+C24+C25+C26+C27</f>
        <v>17792623967.240002</v>
      </c>
      <c r="D18" s="180">
        <f>D19+D20+D21+D22+D23+D24+D25+D26+D27</f>
        <v>2641130220</v>
      </c>
      <c r="E18" s="180">
        <f>E19+E20+E21+E22+E23+E24+E25+E26+E27</f>
        <v>3810295963</v>
      </c>
      <c r="F18" s="180">
        <f>F19+F20+F21+F22+F23+F24+F25+F26+F27</f>
        <v>16623458222.24</v>
      </c>
      <c r="G18" s="181">
        <f>F18-C18</f>
        <v>-1169165745.0000019</v>
      </c>
    </row>
    <row r="19" spans="1:8" ht="12" customHeight="1">
      <c r="A19" s="13"/>
      <c r="B19" s="14" t="s">
        <v>19</v>
      </c>
      <c r="C19" s="183">
        <f>+'Estado de Situación Financiera '!D15</f>
        <v>2271515537</v>
      </c>
      <c r="D19" s="184">
        <v>298391307</v>
      </c>
      <c r="E19" s="184">
        <f>2298971051-1</f>
        <v>2298971050</v>
      </c>
      <c r="F19" s="119">
        <f t="shared" si="0"/>
        <v>270935794</v>
      </c>
      <c r="G19" s="184">
        <f t="shared" si="1"/>
        <v>-2000579743</v>
      </c>
      <c r="H19" s="185"/>
    </row>
    <row r="20" spans="1:8">
      <c r="A20" s="13"/>
      <c r="B20" s="14" t="s">
        <v>21</v>
      </c>
      <c r="C20" s="183">
        <v>0</v>
      </c>
      <c r="D20" s="184">
        <v>0</v>
      </c>
      <c r="E20" s="184">
        <v>0</v>
      </c>
      <c r="F20" s="182">
        <f t="shared" si="0"/>
        <v>0</v>
      </c>
      <c r="G20" s="181">
        <f t="shared" si="1"/>
        <v>0</v>
      </c>
      <c r="H20" s="185"/>
    </row>
    <row r="21" spans="1:8">
      <c r="A21" s="13"/>
      <c r="B21" s="14" t="s">
        <v>23</v>
      </c>
      <c r="C21" s="183">
        <f>+'Estado de Situación Financiera '!D22</f>
        <v>9087367017</v>
      </c>
      <c r="D21" s="184">
        <v>1659943110</v>
      </c>
      <c r="E21" s="184">
        <v>812247305</v>
      </c>
      <c r="F21" s="119">
        <f>(C21+D21-E21)-1</f>
        <v>9935062821</v>
      </c>
      <c r="G21" s="184">
        <f t="shared" si="1"/>
        <v>847695804</v>
      </c>
      <c r="H21" s="185"/>
    </row>
    <row r="22" spans="1:8">
      <c r="A22" s="13"/>
      <c r="B22" s="14" t="s">
        <v>25</v>
      </c>
      <c r="C22" s="183">
        <f>+'Estado de Situación Financiera '!D23</f>
        <v>4212500536</v>
      </c>
      <c r="D22" s="184">
        <v>682795803</v>
      </c>
      <c r="E22" s="184">
        <v>699077608</v>
      </c>
      <c r="F22" s="119">
        <f>(C22+D22-E22)-1</f>
        <v>4196218730</v>
      </c>
      <c r="G22" s="184">
        <f t="shared" si="1"/>
        <v>-16281806</v>
      </c>
      <c r="H22" s="185"/>
    </row>
    <row r="23" spans="1:8">
      <c r="A23" s="13"/>
      <c r="B23" s="14" t="s">
        <v>27</v>
      </c>
      <c r="C23" s="183">
        <f>+'Estado de Situación Financiera '!D24</f>
        <v>2221240877.2400002</v>
      </c>
      <c r="D23" s="184">
        <v>0</v>
      </c>
      <c r="E23" s="184">
        <v>0</v>
      </c>
      <c r="F23" s="119">
        <f t="shared" si="0"/>
        <v>2221240877.2400002</v>
      </c>
      <c r="G23" s="181">
        <f t="shared" si="1"/>
        <v>0</v>
      </c>
      <c r="H23" s="185"/>
    </row>
    <row r="24" spans="1:8">
      <c r="A24" s="13"/>
      <c r="B24" s="14" t="s">
        <v>29</v>
      </c>
      <c r="C24" s="183">
        <v>0</v>
      </c>
      <c r="D24" s="184">
        <v>0</v>
      </c>
      <c r="E24" s="184">
        <v>0</v>
      </c>
      <c r="F24" s="182">
        <f t="shared" si="0"/>
        <v>0</v>
      </c>
      <c r="G24" s="181">
        <f t="shared" si="1"/>
        <v>0</v>
      </c>
      <c r="H24" s="185"/>
    </row>
    <row r="25" spans="1:8">
      <c r="A25" s="13"/>
      <c r="B25" s="14" t="s">
        <v>31</v>
      </c>
      <c r="C25" s="183">
        <v>0</v>
      </c>
      <c r="D25" s="184">
        <v>0</v>
      </c>
      <c r="E25" s="184">
        <v>0</v>
      </c>
      <c r="F25" s="182">
        <f t="shared" si="0"/>
        <v>0</v>
      </c>
      <c r="G25" s="181">
        <f t="shared" si="1"/>
        <v>0</v>
      </c>
      <c r="H25" s="185"/>
    </row>
    <row r="26" spans="1:8">
      <c r="A26" s="13"/>
      <c r="B26" s="14" t="s">
        <v>33</v>
      </c>
      <c r="C26" s="183">
        <v>0</v>
      </c>
      <c r="D26" s="184">
        <v>0</v>
      </c>
      <c r="E26" s="184">
        <v>0</v>
      </c>
      <c r="F26" s="182">
        <f t="shared" si="0"/>
        <v>0</v>
      </c>
      <c r="G26" s="181">
        <f t="shared" si="1"/>
        <v>0</v>
      </c>
      <c r="H26" s="185"/>
    </row>
    <row r="27" spans="1:8">
      <c r="A27" s="13"/>
      <c r="B27" s="14" t="s">
        <v>34</v>
      </c>
      <c r="C27" s="183">
        <v>0</v>
      </c>
      <c r="D27" s="184">
        <v>0</v>
      </c>
      <c r="E27" s="184">
        <v>0</v>
      </c>
      <c r="F27" s="182">
        <f t="shared" si="0"/>
        <v>0</v>
      </c>
      <c r="G27" s="181">
        <f t="shared" si="1"/>
        <v>0</v>
      </c>
      <c r="H27" s="185"/>
    </row>
    <row r="28" spans="1:8">
      <c r="A28" s="13"/>
      <c r="B28" s="14"/>
      <c r="C28" s="183">
        <f>C9+C18</f>
        <v>18325702142.240002</v>
      </c>
      <c r="D28" s="184">
        <f>D9+D18</f>
        <v>2884794212</v>
      </c>
      <c r="E28" s="184">
        <f>E9+E18</f>
        <v>4433031471</v>
      </c>
      <c r="F28" s="184">
        <f>F9+F18</f>
        <v>16777464881.24</v>
      </c>
      <c r="G28" s="184">
        <f>G9+G18</f>
        <v>-1548237261.0000019</v>
      </c>
    </row>
    <row r="29" spans="1:8">
      <c r="A29" s="45"/>
      <c r="B29" s="186"/>
      <c r="C29" s="187"/>
      <c r="D29" s="188"/>
      <c r="E29" s="188"/>
      <c r="F29" s="189"/>
      <c r="G29" s="190"/>
    </row>
    <row r="31" spans="1:8">
      <c r="A31" s="16" t="s">
        <v>261</v>
      </c>
    </row>
  </sheetData>
  <customSheetViews>
    <customSheetView guid="{128180EF-B6A6-4DAB-8921-901EF35F5F70}" scale="80">
      <selection activeCell="E14" sqref="E14"/>
      <pageMargins left="0.51181102362204722" right="0.31496062992125984" top="0.74803149606299213" bottom="0.74803149606299213" header="0.31496062992125984" footer="0.31496062992125984"/>
      <printOptions horizontalCentered="1"/>
      <pageSetup scale="80" orientation="landscape" horizontalDpi="4294967295" verticalDpi="4294967295" r:id="rId1"/>
    </customSheetView>
  </customSheetViews>
  <mergeCells count="5">
    <mergeCell ref="A3:G3"/>
    <mergeCell ref="A1:G1"/>
    <mergeCell ref="A2:G2"/>
    <mergeCell ref="A4:G4"/>
    <mergeCell ref="A5:B5"/>
  </mergeCells>
  <printOptions horizontalCentered="1"/>
  <pageMargins left="0.51181102362204722" right="0.31496062992125984" top="0.74803149606299213" bottom="0.74803149606299213" header="0.31496062992125984" footer="0.31496062992125984"/>
  <pageSetup scale="80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topLeftCell="A28" zoomScale="80" zoomScaleNormal="80" workbookViewId="0">
      <selection activeCell="G56" sqref="G56"/>
    </sheetView>
  </sheetViews>
  <sheetFormatPr baseColWidth="10" defaultColWidth="11.42578125" defaultRowHeight="12"/>
  <cols>
    <col min="1" max="1" width="2.7109375" style="16" customWidth="1"/>
    <col min="2" max="2" width="49.5703125" style="16" customWidth="1"/>
    <col min="3" max="3" width="19.28515625" style="16" customWidth="1"/>
    <col min="4" max="4" width="16.7109375" style="16" customWidth="1"/>
    <col min="5" max="5" width="16.28515625" style="16" customWidth="1"/>
    <col min="6" max="6" width="15.28515625" style="16" customWidth="1"/>
    <col min="7" max="16384" width="11.42578125" style="16"/>
  </cols>
  <sheetData>
    <row r="1" spans="1:6">
      <c r="A1" s="202" t="s">
        <v>0</v>
      </c>
      <c r="B1" s="203"/>
      <c r="C1" s="203"/>
      <c r="D1" s="203"/>
      <c r="E1" s="203"/>
      <c r="F1" s="204"/>
    </row>
    <row r="2" spans="1:6">
      <c r="A2" s="205" t="s">
        <v>125</v>
      </c>
      <c r="B2" s="206"/>
      <c r="C2" s="206"/>
      <c r="D2" s="206"/>
      <c r="E2" s="206"/>
      <c r="F2" s="207"/>
    </row>
    <row r="3" spans="1:6">
      <c r="A3" s="205" t="s">
        <v>248</v>
      </c>
      <c r="B3" s="206"/>
      <c r="C3" s="206"/>
      <c r="D3" s="206"/>
      <c r="E3" s="206"/>
      <c r="F3" s="207"/>
    </row>
    <row r="4" spans="1:6">
      <c r="A4" s="208" t="s">
        <v>249</v>
      </c>
      <c r="B4" s="209"/>
      <c r="C4" s="209"/>
      <c r="D4" s="209"/>
      <c r="E4" s="209"/>
      <c r="F4" s="210"/>
    </row>
    <row r="5" spans="1:6" ht="37.5" customHeight="1">
      <c r="A5" s="242" t="s">
        <v>126</v>
      </c>
      <c r="B5" s="243"/>
      <c r="C5" s="1" t="s">
        <v>127</v>
      </c>
      <c r="D5" s="4" t="s">
        <v>128</v>
      </c>
      <c r="E5" s="1" t="s">
        <v>129</v>
      </c>
      <c r="F5" s="6" t="s">
        <v>130</v>
      </c>
    </row>
    <row r="6" spans="1:6">
      <c r="A6" s="13"/>
      <c r="B6" s="14"/>
      <c r="C6" s="173"/>
      <c r="D6" s="14"/>
      <c r="E6" s="173"/>
      <c r="F6" s="191"/>
    </row>
    <row r="7" spans="1:6" s="21" customFormat="1">
      <c r="A7" s="17" t="s">
        <v>131</v>
      </c>
      <c r="B7" s="18"/>
      <c r="C7" s="192"/>
      <c r="D7" s="193"/>
      <c r="E7" s="178"/>
      <c r="F7" s="194"/>
    </row>
    <row r="8" spans="1:6" s="21" customFormat="1">
      <c r="A8" s="195"/>
      <c r="B8" s="18"/>
      <c r="C8" s="192"/>
      <c r="D8" s="193"/>
      <c r="E8" s="178"/>
      <c r="F8" s="194"/>
    </row>
    <row r="9" spans="1:6" s="21" customFormat="1">
      <c r="A9" s="195"/>
      <c r="B9" s="18" t="s">
        <v>132</v>
      </c>
      <c r="C9" s="192"/>
      <c r="D9" s="193"/>
      <c r="E9" s="178"/>
      <c r="F9" s="194"/>
    </row>
    <row r="10" spans="1:6" ht="4.5" customHeight="1">
      <c r="A10" s="13"/>
      <c r="B10" s="14"/>
      <c r="C10" s="174"/>
      <c r="D10" s="22"/>
      <c r="E10" s="173"/>
      <c r="F10" s="191"/>
    </row>
    <row r="11" spans="1:6" s="21" customFormat="1">
      <c r="A11" s="17" t="s">
        <v>133</v>
      </c>
      <c r="B11" s="18"/>
      <c r="C11" s="177"/>
      <c r="D11" s="24"/>
      <c r="E11" s="178"/>
      <c r="F11" s="194"/>
    </row>
    <row r="12" spans="1:6">
      <c r="A12" s="13"/>
      <c r="B12" s="14" t="s">
        <v>134</v>
      </c>
      <c r="C12" s="174"/>
      <c r="D12" s="22"/>
      <c r="E12" s="184">
        <v>0</v>
      </c>
      <c r="F12" s="122">
        <v>0</v>
      </c>
    </row>
    <row r="13" spans="1:6">
      <c r="A13" s="13"/>
      <c r="B13" s="14" t="s">
        <v>135</v>
      </c>
      <c r="C13" s="174"/>
      <c r="D13" s="22"/>
      <c r="E13" s="184">
        <v>0</v>
      </c>
      <c r="F13" s="122">
        <v>0</v>
      </c>
    </row>
    <row r="14" spans="1:6">
      <c r="A14" s="13"/>
      <c r="B14" s="14" t="s">
        <v>136</v>
      </c>
      <c r="C14" s="174"/>
      <c r="D14" s="22"/>
      <c r="E14" s="184">
        <v>0</v>
      </c>
      <c r="F14" s="122">
        <v>0</v>
      </c>
    </row>
    <row r="15" spans="1:6">
      <c r="A15" s="13"/>
      <c r="B15" s="14"/>
      <c r="C15" s="174"/>
      <c r="D15" s="22"/>
      <c r="E15" s="184"/>
      <c r="F15" s="122"/>
    </row>
    <row r="16" spans="1:6" s="21" customFormat="1">
      <c r="A16" s="17" t="s">
        <v>137</v>
      </c>
      <c r="B16" s="18"/>
      <c r="C16" s="177"/>
      <c r="D16" s="24"/>
      <c r="E16" s="181"/>
      <c r="F16" s="201"/>
    </row>
    <row r="17" spans="1:6">
      <c r="A17" s="13"/>
      <c r="B17" s="14" t="s">
        <v>138</v>
      </c>
      <c r="C17" s="174"/>
      <c r="D17" s="22"/>
      <c r="E17" s="184">
        <v>0</v>
      </c>
      <c r="F17" s="122">
        <v>0</v>
      </c>
    </row>
    <row r="18" spans="1:6">
      <c r="A18" s="13"/>
      <c r="B18" s="14" t="s">
        <v>139</v>
      </c>
      <c r="C18" s="174"/>
      <c r="D18" s="22"/>
      <c r="E18" s="184">
        <v>0</v>
      </c>
      <c r="F18" s="122">
        <v>0</v>
      </c>
    </row>
    <row r="19" spans="1:6">
      <c r="A19" s="13"/>
      <c r="B19" s="14" t="s">
        <v>135</v>
      </c>
      <c r="C19" s="174"/>
      <c r="D19" s="22"/>
      <c r="E19" s="184">
        <v>0</v>
      </c>
      <c r="F19" s="122">
        <v>0</v>
      </c>
    </row>
    <row r="20" spans="1:6">
      <c r="A20" s="13"/>
      <c r="B20" s="14" t="s">
        <v>136</v>
      </c>
      <c r="C20" s="174"/>
      <c r="D20" s="22"/>
      <c r="E20" s="184">
        <v>0</v>
      </c>
      <c r="F20" s="122">
        <v>0</v>
      </c>
    </row>
    <row r="21" spans="1:6">
      <c r="A21" s="13"/>
      <c r="B21" s="14"/>
      <c r="C21" s="174"/>
      <c r="D21" s="22"/>
      <c r="E21" s="184"/>
      <c r="F21" s="122"/>
    </row>
    <row r="22" spans="1:6">
      <c r="A22" s="13"/>
      <c r="B22" s="18" t="s">
        <v>254</v>
      </c>
      <c r="C22" s="174"/>
      <c r="D22" s="22"/>
      <c r="E22" s="184"/>
      <c r="F22" s="122"/>
    </row>
    <row r="23" spans="1:6">
      <c r="A23" s="13"/>
      <c r="B23" s="14"/>
      <c r="C23" s="174"/>
      <c r="D23" s="22"/>
      <c r="E23" s="184"/>
      <c r="F23" s="122"/>
    </row>
    <row r="24" spans="1:6">
      <c r="A24" s="13"/>
      <c r="B24" s="18" t="s">
        <v>140</v>
      </c>
      <c r="C24" s="174"/>
      <c r="D24" s="22"/>
      <c r="E24" s="184"/>
      <c r="F24" s="122"/>
    </row>
    <row r="25" spans="1:6" ht="5.25" customHeight="1">
      <c r="A25" s="13"/>
      <c r="B25" s="14"/>
      <c r="C25" s="174"/>
      <c r="D25" s="22"/>
      <c r="E25" s="184"/>
      <c r="F25" s="122"/>
    </row>
    <row r="26" spans="1:6" s="21" customFormat="1">
      <c r="A26" s="17" t="s">
        <v>133</v>
      </c>
      <c r="B26" s="18"/>
      <c r="C26" s="177"/>
      <c r="D26" s="24"/>
      <c r="E26" s="181"/>
      <c r="F26" s="201"/>
    </row>
    <row r="27" spans="1:6">
      <c r="A27" s="13"/>
      <c r="B27" s="14" t="s">
        <v>134</v>
      </c>
      <c r="C27" s="174"/>
      <c r="D27" s="22"/>
      <c r="E27" s="184">
        <v>0</v>
      </c>
      <c r="F27" s="122">
        <v>0</v>
      </c>
    </row>
    <row r="28" spans="1:6">
      <c r="A28" s="13"/>
      <c r="B28" s="14" t="s">
        <v>135</v>
      </c>
      <c r="C28" s="174"/>
      <c r="D28" s="22"/>
      <c r="E28" s="184">
        <v>0</v>
      </c>
      <c r="F28" s="122">
        <v>0</v>
      </c>
    </row>
    <row r="29" spans="1:6">
      <c r="A29" s="13"/>
      <c r="B29" s="14" t="s">
        <v>136</v>
      </c>
      <c r="C29" s="174"/>
      <c r="D29" s="22"/>
      <c r="E29" s="184">
        <v>0</v>
      </c>
      <c r="F29" s="122">
        <v>0</v>
      </c>
    </row>
    <row r="30" spans="1:6">
      <c r="A30" s="13"/>
      <c r="B30" s="14"/>
      <c r="C30" s="174"/>
      <c r="D30" s="22"/>
      <c r="E30" s="184"/>
      <c r="F30" s="122"/>
    </row>
    <row r="31" spans="1:6" s="21" customFormat="1">
      <c r="A31" s="17" t="s">
        <v>137</v>
      </c>
      <c r="B31" s="18"/>
      <c r="C31" s="177"/>
      <c r="D31" s="24"/>
      <c r="E31" s="181"/>
      <c r="F31" s="201"/>
    </row>
    <row r="32" spans="1:6">
      <c r="A32" s="13"/>
      <c r="B32" s="14" t="s">
        <v>138</v>
      </c>
      <c r="C32" s="174"/>
      <c r="D32" s="22"/>
      <c r="E32" s="184">
        <v>0</v>
      </c>
      <c r="F32" s="122">
        <v>0</v>
      </c>
    </row>
    <row r="33" spans="1:6">
      <c r="A33" s="13"/>
      <c r="B33" s="14" t="s">
        <v>139</v>
      </c>
      <c r="C33" s="174"/>
      <c r="D33" s="22"/>
      <c r="E33" s="184">
        <v>0</v>
      </c>
      <c r="F33" s="122">
        <v>0</v>
      </c>
    </row>
    <row r="34" spans="1:6">
      <c r="A34" s="13"/>
      <c r="B34" s="14" t="s">
        <v>135</v>
      </c>
      <c r="C34" s="174"/>
      <c r="D34" s="22"/>
      <c r="E34" s="184">
        <v>0</v>
      </c>
      <c r="F34" s="122">
        <v>0</v>
      </c>
    </row>
    <row r="35" spans="1:6">
      <c r="A35" s="13"/>
      <c r="B35" s="14" t="s">
        <v>136</v>
      </c>
      <c r="C35" s="174"/>
      <c r="D35" s="22"/>
      <c r="E35" s="184">
        <v>0</v>
      </c>
      <c r="F35" s="122">
        <v>0</v>
      </c>
    </row>
    <row r="36" spans="1:6">
      <c r="A36" s="13"/>
      <c r="B36" s="14"/>
      <c r="C36" s="174"/>
      <c r="D36" s="22"/>
      <c r="E36" s="184"/>
      <c r="F36" s="122"/>
    </row>
    <row r="37" spans="1:6">
      <c r="A37" s="13"/>
      <c r="B37" s="18" t="s">
        <v>255</v>
      </c>
      <c r="C37" s="174"/>
      <c r="D37" s="22"/>
      <c r="E37" s="184"/>
      <c r="F37" s="122"/>
    </row>
    <row r="38" spans="1:6">
      <c r="A38" s="13"/>
      <c r="B38" s="14"/>
      <c r="C38" s="173"/>
      <c r="D38" s="14"/>
      <c r="E38" s="184"/>
      <c r="F38" s="184"/>
    </row>
    <row r="39" spans="1:6">
      <c r="A39" s="17" t="s">
        <v>141</v>
      </c>
      <c r="B39" s="14"/>
      <c r="C39" s="174"/>
      <c r="D39" s="22"/>
      <c r="E39" s="196">
        <f>+'Estado de Situación Financiera '!D9</f>
        <v>476782727</v>
      </c>
      <c r="F39" s="33">
        <f>+'Estado de Situación Financiera '!C9</f>
        <v>117368381</v>
      </c>
    </row>
    <row r="40" spans="1:6">
      <c r="A40" s="13"/>
      <c r="B40" s="14"/>
      <c r="C40" s="173"/>
      <c r="D40" s="14"/>
      <c r="E40" s="173"/>
      <c r="F40" s="191"/>
    </row>
    <row r="41" spans="1:6">
      <c r="A41" s="13"/>
      <c r="B41" s="18" t="s">
        <v>256</v>
      </c>
      <c r="C41" s="173"/>
      <c r="D41" s="14"/>
      <c r="E41" s="197">
        <f>+E39</f>
        <v>476782727</v>
      </c>
      <c r="F41" s="198">
        <f>+F39</f>
        <v>117368381</v>
      </c>
    </row>
    <row r="42" spans="1:6">
      <c r="A42" s="45"/>
      <c r="B42" s="46"/>
      <c r="C42" s="190"/>
      <c r="D42" s="46"/>
      <c r="E42" s="190"/>
      <c r="F42" s="199"/>
    </row>
    <row r="44" spans="1:6">
      <c r="A44" s="16" t="s">
        <v>261</v>
      </c>
      <c r="D44" s="48"/>
      <c r="E44" s="48"/>
    </row>
  </sheetData>
  <customSheetViews>
    <customSheetView guid="{128180EF-B6A6-4DAB-8921-901EF35F5F70}" scale="80">
      <selection activeCell="A2" sqref="A2:F2"/>
      <pageMargins left="0.70866141732283472" right="0.51181102362204722" top="0.74803149606299213" bottom="0.74803149606299213" header="0.31496062992125984" footer="0.31496062992125984"/>
      <printOptions horizontalCentered="1"/>
      <pageSetup scale="85" orientation="landscape" horizontalDpi="4294967295" verticalDpi="4294967295" r:id="rId1"/>
    </customSheetView>
  </customSheetViews>
  <mergeCells count="5">
    <mergeCell ref="A1:F1"/>
    <mergeCell ref="A2:F2"/>
    <mergeCell ref="A4:F4"/>
    <mergeCell ref="A5:B5"/>
    <mergeCell ref="A3:F3"/>
  </mergeCells>
  <printOptions horizontalCentered="1"/>
  <pageMargins left="0.70866141732283472" right="0.51181102362204722" top="0.74803149606299213" bottom="0.74803149606299213" header="0.31496062992125984" footer="0.31496062992125984"/>
  <pageSetup scale="7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Estado de Situación Financiera </vt:lpstr>
      <vt:lpstr>Estado de Actividades </vt:lpstr>
      <vt:lpstr>Edo de Variaciones patrimonio</vt:lpstr>
      <vt:lpstr> Estado de cambios final </vt:lpstr>
      <vt:lpstr> flujo de efectivo </vt:lpstr>
      <vt:lpstr>Estado del activo</vt:lpstr>
      <vt:lpstr>Estado Analitico deuda </vt:lpstr>
      <vt:lpstr>' Estado de cambios final '!Área_de_impresión</vt:lpstr>
      <vt:lpstr>' flujo de efectivo '!Área_de_impresión</vt:lpstr>
      <vt:lpstr>'Edo de Variaciones patrimonio'!Área_de_impresión</vt:lpstr>
      <vt:lpstr>'Estado Analitico deuda '!Área_de_impresión</vt:lpstr>
      <vt:lpstr>'Estado de Actividades '!Área_de_impresión</vt:lpstr>
      <vt:lpstr>'Estado de Situación Financiera '!Área_de_impresión</vt:lpstr>
      <vt:lpstr>'Estado del activo'!Área_de_impresión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2021-03-16T17:36:35Z</cp:lastPrinted>
  <dcterms:created xsi:type="dcterms:W3CDTF">2021-03-09T06:26:18Z</dcterms:created>
  <dcterms:modified xsi:type="dcterms:W3CDTF">2021-03-18T16:30:12Z</dcterms:modified>
</cp:coreProperties>
</file>